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/>
  <mc:AlternateContent xmlns:mc="http://schemas.openxmlformats.org/markup-compatibility/2006">
    <mc:Choice Requires="x15">
      <x15ac:absPath xmlns:x15ac="http://schemas.microsoft.com/office/spreadsheetml/2010/11/ac" url="K:\AMZ-22\AMZ-22_2-Contabilidade\AUDITORIA\Auditoria 2024\IIIº TRIM-2024\D.F e N.EXPLICATIVAS - IIIºTRIM-2024\FINAL\"/>
    </mc:Choice>
  </mc:AlternateContent>
  <xr:revisionPtr revIDLastSave="0" documentId="8_{C3F6CD0C-10F5-4AEF-8CF8-48E2C337289D}" xr6:coauthVersionLast="36" xr6:coauthVersionMax="36" xr10:uidLastSave="{00000000-0000-0000-0000-000000000000}"/>
  <workbookProtection lockRevision="1"/>
  <bookViews>
    <workbookView xWindow="0" yWindow="0" windowWidth="28800" windowHeight="11730" tabRatio="548" activeTab="2" xr2:uid="{00000000-000D-0000-FFFF-FFFF00000000}"/>
  </bookViews>
  <sheets>
    <sheet name="BP" sheetId="1" r:id="rId1"/>
    <sheet name="Balancete Setembro 2015" sheetId="2" state="hidden" r:id="rId2"/>
    <sheet name="DRE" sheetId="3" r:id="rId3"/>
    <sheet name="DRA" sheetId="4" r:id="rId4"/>
    <sheet name="DVA" sheetId="5" r:id="rId5"/>
    <sheet name="DFC" sheetId="6" r:id="rId6"/>
    <sheet name="DMPL" sheetId="7" r:id="rId7"/>
    <sheet name="Impressao Indices 3º Trim. 2014" sheetId="8" state="hidden" r:id="rId8"/>
    <sheet name="Impressao Indices 3º Trim 2015" sheetId="9" state="hidden" r:id="rId9"/>
    <sheet name="Indices 2º Trim 2015" sheetId="10" state="hidden" r:id="rId10"/>
  </sheets>
  <definedNames>
    <definedName name="__xlnm_Print_Area" localSheetId="0">BP!$A$1:$I$41</definedName>
    <definedName name="__xlnm_Print_Area" localSheetId="3">DRA!$C$3:$G$29</definedName>
    <definedName name="__xlnm_Print_Area_0" localSheetId="0">BP!$A$1:$I$41</definedName>
    <definedName name="__xlnm_Print_Area_0" localSheetId="3">DRA!$C$3:$G$29</definedName>
    <definedName name="__xlnm_Print_Area_0_0" localSheetId="0">BP!$A$1:$I$41</definedName>
    <definedName name="__xlnm_Print_Area_0_0" localSheetId="3">DRA!$C$3:$G$29</definedName>
    <definedName name="__xlnm_Print_Area_0_0_0" localSheetId="0">BP!$A$1:$I$41</definedName>
    <definedName name="__xlnm_Print_Area_0_0_0" localSheetId="3">DRA!$C$3:$G$29</definedName>
    <definedName name="_xlnm.Print_Area" localSheetId="0">BP!$A$1:$I$41</definedName>
    <definedName name="_xlnm.Print_Area" localSheetId="5">DFC!$B$2:$G$66</definedName>
    <definedName name="_xlnm.Print_Area" localSheetId="6">DMPL!$B$1:$M$51</definedName>
    <definedName name="_xlnm.Print_Area" localSheetId="3">DRA!$C$1:$J$37</definedName>
    <definedName name="_xlnm.Print_Area" localSheetId="2">DRE!$C$3:$J$60</definedName>
    <definedName name="_xlnm.Print_Area" localSheetId="4">DVA!$B$1:$G$58</definedName>
    <definedName name="bla" localSheetId="5">#REF!</definedName>
    <definedName name="bla" localSheetId="6">#REF!</definedName>
    <definedName name="bla" localSheetId="8">NA()</definedName>
    <definedName name="bla" localSheetId="7">NA()</definedName>
    <definedName name="bla">NA()</definedName>
    <definedName name="doar" localSheetId="5">#REF!</definedName>
    <definedName name="doar" localSheetId="6">#REF!</definedName>
    <definedName name="doar" localSheetId="8">NA()</definedName>
    <definedName name="doar" localSheetId="7">NA()</definedName>
    <definedName name="doar">NA()</definedName>
    <definedName name="dre" localSheetId="5">#REF!</definedName>
    <definedName name="dre" localSheetId="6">#REF!</definedName>
    <definedName name="dre" localSheetId="8">NA()</definedName>
    <definedName name="dre" localSheetId="7">NA()</definedName>
    <definedName name="dre">NA()</definedName>
    <definedName name="mut" localSheetId="5">#REF!</definedName>
    <definedName name="mut" localSheetId="6">#REF!</definedName>
    <definedName name="mut" localSheetId="8">NA()</definedName>
    <definedName name="mut" localSheetId="7">NA()</definedName>
    <definedName name="mut">NA()</definedName>
    <definedName name="Print_Area_0" localSheetId="0">BP!$A$1:$I$41</definedName>
    <definedName name="Print_Area_0" localSheetId="3">DRA!$C$3:$G$29</definedName>
    <definedName name="Print_Area_0_0" localSheetId="0">BP!$A$1:$I$41</definedName>
    <definedName name="Print_Area_0_0" localSheetId="3">DRA!$C$3:$G$29</definedName>
    <definedName name="Print_Area_0_0_0" localSheetId="0">BP!$A$1:$I$41</definedName>
    <definedName name="Print_Area_0_0_0" localSheetId="3">DRA!$C$3:$G$29</definedName>
    <definedName name="Print_Area_0_0_0_0" localSheetId="0">BP!$A$1:$E$41</definedName>
    <definedName name="Print_Area_0_0_0_0" localSheetId="3">DRA!$C$3:$G$29</definedName>
    <definedName name="Print_Area_0_0_0_0_0" localSheetId="0">BP!$A$1:$E$41</definedName>
    <definedName name="Print_Area_0_0_0_0_0" localSheetId="3">DRA!$C$3:$G$29</definedName>
    <definedName name="Print_Area_0_0_0_0_0_0" localSheetId="0">BP!$A$1:$E$41</definedName>
    <definedName name="Print_Area_0_0_0_0_0_0" localSheetId="3">DRA!$C$3:$G$29</definedName>
    <definedName name="Print_Area_0_0_0_0_0_0_0" localSheetId="0">BP!$A$1:$E$41</definedName>
    <definedName name="Print_Area_0_0_0_0_0_0_0" localSheetId="3">DRA!$C$3:$G$29</definedName>
    <definedName name="Print_Area_0_0_0_0_0_0_0_0" localSheetId="0">BP!$A$1:$E$41</definedName>
    <definedName name="Print_Area_0_0_0_0_0_0_0_0" localSheetId="3">DRA!$C$3:$G$29</definedName>
    <definedName name="Print_Area_0_0_0_0_0_0_0_0_0" localSheetId="0">BP!$A$1:$E$41</definedName>
    <definedName name="Print_Area_0_0_0_0_0_0_0_0_0" localSheetId="3">DRA!$C$3:$G$29</definedName>
    <definedName name="Print_Area_0_0_0_0_0_0_0_0_0_0" localSheetId="0">BP!$A$1:$E$41</definedName>
    <definedName name="Print_Area_0_0_0_0_0_0_0_0_0_0" localSheetId="3">DRA!$C$3:$G$29</definedName>
    <definedName name="Z_05C27B48_594B_411D_A879_B1EE7B1BD67E__wvu_Cols" localSheetId="0">NA()</definedName>
    <definedName name="Z_05C27B48_594B_411D_A879_B1EE7B1BD67E__wvu_Cols" localSheetId="3">NA()</definedName>
    <definedName name="Z_05C27B48_594B_411D_A879_B1EE7B1BD67E__wvu_PrintArea" localSheetId="0">BP!$A$1:$B$22</definedName>
    <definedName name="Z_05C27B48_594B_411D_A879_B1EE7B1BD67E__wvu_PrintArea" localSheetId="3">DRA!$C$10:$F$29</definedName>
    <definedName name="Z_05C27B48_594B_411D_A879_B1EE7B1BD67E__wvu_Rows" localSheetId="0">NA()</definedName>
    <definedName name="Z_05C27B48_594B_411D_A879_B1EE7B1BD67E__wvu_Rows" localSheetId="3">NA()</definedName>
    <definedName name="Z_1B7CC90F_CCF9_46D0_9122_4DE60E5856BC_.wvu.Cols" localSheetId="6" hidden="1">DMPL!$H:$I</definedName>
    <definedName name="Z_1B7CC90F_CCF9_46D0_9122_4DE60E5856BC_.wvu.Cols" localSheetId="2" hidden="1">DRE!$A:$B</definedName>
    <definedName name="Z_1B7CC90F_CCF9_46D0_9122_4DE60E5856BC_.wvu.PrintArea" localSheetId="0" hidden="1">BP!$A$1:$I$41</definedName>
    <definedName name="Z_1B7CC90F_CCF9_46D0_9122_4DE60E5856BC_.wvu.PrintArea" localSheetId="5" hidden="1">DFC!$B$2:$G$66</definedName>
    <definedName name="Z_1B7CC90F_CCF9_46D0_9122_4DE60E5856BC_.wvu.PrintArea" localSheetId="6" hidden="1">DMPL!$B$1:$M$51</definedName>
    <definedName name="Z_1B7CC90F_CCF9_46D0_9122_4DE60E5856BC_.wvu.PrintArea" localSheetId="3" hidden="1">DRA!$C$1:$J$37</definedName>
    <definedName name="Z_1B7CC90F_CCF9_46D0_9122_4DE60E5856BC_.wvu.PrintArea" localSheetId="2" hidden="1">DRE!$C$3:$J$60</definedName>
    <definedName name="Z_1B7CC90F_CCF9_46D0_9122_4DE60E5856BC_.wvu.PrintArea" localSheetId="4" hidden="1">DVA!$B$1:$G$58</definedName>
    <definedName name="Z_1B7CC90F_CCF9_46D0_9122_4DE60E5856BC_.wvu.Rows" localSheetId="0" hidden="1">BP!$2:$2</definedName>
    <definedName name="Z_1B7CC90F_CCF9_46D0_9122_4DE60E5856BC_.wvu.Rows" localSheetId="6" hidden="1">DMPL!$10:$24</definedName>
    <definedName name="Z_1B7CC90F_CCF9_46D0_9122_4DE60E5856BC_.wvu.Rows" localSheetId="2" hidden="1">DRE!$2:$2</definedName>
    <definedName name="Z_3EE1487D_30CA_4E2B_9DDF_9768F256A62C__wvu_Cols" localSheetId="0">NA()</definedName>
    <definedName name="Z_3EE1487D_30CA_4E2B_9DDF_9768F256A62C__wvu_Cols" localSheetId="3">NA()</definedName>
    <definedName name="Z_3EE1487D_30CA_4E2B_9DDF_9768F256A62C__wvu_PrintArea" localSheetId="0">BP!$A$1:$B$22</definedName>
    <definedName name="Z_3EE1487D_30CA_4E2B_9DDF_9768F256A62C__wvu_PrintArea" localSheetId="3">DRA!$C$10:$F$29</definedName>
    <definedName name="Z_3EE1487D_30CA_4E2B_9DDF_9768F256A62C__wvu_Rows" localSheetId="0">NA()</definedName>
    <definedName name="Z_3EE1487D_30CA_4E2B_9DDF_9768F256A62C__wvu_Rows" localSheetId="3">NA()</definedName>
    <definedName name="Z_57890963_C018_4FDE_BDEE_A1EE2FE888E7_.wvu.Cols" localSheetId="6" hidden="1">DMPL!$H:$I</definedName>
    <definedName name="Z_57890963_C018_4FDE_BDEE_A1EE2FE888E7_.wvu.Cols" localSheetId="2" hidden="1">DRE!$A:$B</definedName>
    <definedName name="Z_57890963_C018_4FDE_BDEE_A1EE2FE888E7_.wvu.PrintArea" localSheetId="0" hidden="1">BP!$A$1:$I$41</definedName>
    <definedName name="Z_57890963_C018_4FDE_BDEE_A1EE2FE888E7_.wvu.PrintArea" localSheetId="5" hidden="1">DFC!$B$2:$G$66</definedName>
    <definedName name="Z_57890963_C018_4FDE_BDEE_A1EE2FE888E7_.wvu.PrintArea" localSheetId="6" hidden="1">DMPL!$B$1:$M$51</definedName>
    <definedName name="Z_57890963_C018_4FDE_BDEE_A1EE2FE888E7_.wvu.PrintArea" localSheetId="3" hidden="1">DRA!$C$1:$J$37</definedName>
    <definedName name="Z_57890963_C018_4FDE_BDEE_A1EE2FE888E7_.wvu.PrintArea" localSheetId="2" hidden="1">DRE!$C$3:$J$60</definedName>
    <definedName name="Z_57890963_C018_4FDE_BDEE_A1EE2FE888E7_.wvu.PrintArea" localSheetId="4" hidden="1">DVA!$B$1:$G$58</definedName>
    <definedName name="Z_57890963_C018_4FDE_BDEE_A1EE2FE888E7_.wvu.Rows" localSheetId="0" hidden="1">BP!$2:$2</definedName>
    <definedName name="Z_57890963_C018_4FDE_BDEE_A1EE2FE888E7_.wvu.Rows" localSheetId="6" hidden="1">DMPL!$10:$24</definedName>
    <definedName name="Z_57890963_C018_4FDE_BDEE_A1EE2FE888E7_.wvu.Rows" localSheetId="2" hidden="1">DRE!$2:$2</definedName>
    <definedName name="Z_B6F121BF_1903_4BEC_8304_2394D6629F09__wvu_Cols" localSheetId="0">NA()</definedName>
    <definedName name="Z_B6F121BF_1903_4BEC_8304_2394D6629F09__wvu_Cols" localSheetId="3">NA()</definedName>
    <definedName name="Z_B6F121BF_1903_4BEC_8304_2394D6629F09__wvu_PrintArea" localSheetId="0">BP!$A$1:$B$22</definedName>
    <definedName name="Z_B6F121BF_1903_4BEC_8304_2394D6629F09__wvu_PrintArea" localSheetId="3">DRA!$C$10:$F$29</definedName>
    <definedName name="Z_B6F121BF_1903_4BEC_8304_2394D6629F09__wvu_Rows" localSheetId="0">NA()</definedName>
    <definedName name="Z_B6F121BF_1903_4BEC_8304_2394D6629F09__wvu_Rows" localSheetId="3">NA()</definedName>
    <definedName name="Z_C1F0F166_39CE_490E_B774_1E8E550A9765__wvu_Cols" localSheetId="0">NA()</definedName>
    <definedName name="Z_C1F0F166_39CE_490E_B774_1E8E550A9765__wvu_Cols" localSheetId="3">NA()</definedName>
    <definedName name="Z_C1F0F166_39CE_490E_B774_1E8E550A9765__wvu_PrintArea" localSheetId="0">BP!$A$1:$B$22</definedName>
    <definedName name="Z_C1F0F166_39CE_490E_B774_1E8E550A9765__wvu_PrintArea" localSheetId="3">DRA!$C$10:$F$29</definedName>
    <definedName name="Z_C1F0F166_39CE_490E_B774_1E8E550A9765__wvu_Rows" localSheetId="0">NA()</definedName>
    <definedName name="Z_C1F0F166_39CE_490E_B774_1E8E550A9765__wvu_Rows" localSheetId="3">NA()</definedName>
    <definedName name="Z_DBA04047_519F_410A_89B6_4FD9688353D0__wvu_Cols" localSheetId="0">NA()</definedName>
    <definedName name="Z_DBA04047_519F_410A_89B6_4FD9688353D0__wvu_Cols" localSheetId="3">NA()</definedName>
    <definedName name="Z_DBA04047_519F_410A_89B6_4FD9688353D0__wvu_PrintArea" localSheetId="0">BP!$A$1:$B$22</definedName>
    <definedName name="Z_DBA04047_519F_410A_89B6_4FD9688353D0__wvu_PrintArea" localSheetId="3">DRA!$C$10:$F$29</definedName>
    <definedName name="Z_DBA04047_519F_410A_89B6_4FD9688353D0__wvu_Rows" localSheetId="0">NA()</definedName>
    <definedName name="Z_DBA04047_519F_410A_89B6_4FD9688353D0__wvu_Rows" localSheetId="3">NA()</definedName>
    <definedName name="Z_E840AE61_ECCC_495D_8C65_5AE96802DB82_.wvu.Cols" localSheetId="6" hidden="1">DMPL!$H:$I</definedName>
    <definedName name="Z_E840AE61_ECCC_495D_8C65_5AE96802DB82_.wvu.PrintArea" localSheetId="0" hidden="1">BP!$A$1:$I$41</definedName>
    <definedName name="Z_E840AE61_ECCC_495D_8C65_5AE96802DB82_.wvu.PrintArea" localSheetId="5" hidden="1">DFC!$B$2:$G$66</definedName>
    <definedName name="Z_E840AE61_ECCC_495D_8C65_5AE96802DB82_.wvu.PrintArea" localSheetId="6" hidden="1">DMPL!$B$1:$M$51</definedName>
    <definedName name="Z_E840AE61_ECCC_495D_8C65_5AE96802DB82_.wvu.PrintArea" localSheetId="3" hidden="1">DRA!$C$1:$G$33</definedName>
    <definedName name="Z_E840AE61_ECCC_495D_8C65_5AE96802DB82_.wvu.PrintArea" localSheetId="2" hidden="1">DRE!$C$3:$J$53</definedName>
    <definedName name="Z_E840AE61_ECCC_495D_8C65_5AE96802DB82_.wvu.PrintArea" localSheetId="4" hidden="1">DVA!$B$1:$G$58</definedName>
    <definedName name="Z_E840AE61_ECCC_495D_8C65_5AE96802DB82_.wvu.Rows" localSheetId="0" hidden="1">BP!$2:$2</definedName>
    <definedName name="Z_E840AE61_ECCC_495D_8C65_5AE96802DB82_.wvu.Rows" localSheetId="6" hidden="1">DMPL!$10:$24</definedName>
    <definedName name="Z_E840AE61_ECCC_495D_8C65_5AE96802DB82_.wvu.Rows" localSheetId="2" hidden="1">DRE!$2:$2</definedName>
    <definedName name="Z_F43BE92A_F371_43E5_A937_89028AD0234F_.wvu.Cols" localSheetId="6" hidden="1">DMPL!$H:$I</definedName>
    <definedName name="Z_F43BE92A_F371_43E5_A937_89028AD0234F_.wvu.PrintArea" localSheetId="0" hidden="1">BP!$A$1:$I$42</definedName>
    <definedName name="Z_F43BE92A_F371_43E5_A937_89028AD0234F_.wvu.PrintArea" localSheetId="5" hidden="1">DFC!$B$2:$G$66</definedName>
    <definedName name="Z_F43BE92A_F371_43E5_A937_89028AD0234F_.wvu.PrintArea" localSheetId="6" hidden="1">DMPL!$B$1:$M$52</definedName>
    <definedName name="Z_F43BE92A_F371_43E5_A937_89028AD0234F_.wvu.PrintArea" localSheetId="3" hidden="1">DRA!$B$1:$K$38</definedName>
    <definedName name="Z_F43BE92A_F371_43E5_A937_89028AD0234F_.wvu.PrintArea" localSheetId="2" hidden="1">DRE!$B$3:$K$61</definedName>
    <definedName name="Z_F43BE92A_F371_43E5_A937_89028AD0234F_.wvu.PrintArea" localSheetId="4" hidden="1">DVA!$B$1:$G$58</definedName>
    <definedName name="Z_F43BE92A_F371_43E5_A937_89028AD0234F_.wvu.Rows" localSheetId="6" hidden="1">DMPL!$10:$24</definedName>
    <definedName name="Z_F43BE92A_F371_43E5_A937_89028AD0234F_.wvu.Rows" localSheetId="2" hidden="1">DRE!$2:$2,DRE!#REF!</definedName>
  </definedNames>
  <calcPr calcId="191029"/>
  <customWorkbookViews>
    <customWorkbookView name="CIRO MOCHIKAWA - Modo de exibição pessoal" guid="{1B7CC90F-CCF9-46D0-9122-4DE60E5856BC}" mergeInterval="0" personalView="1" maximized="1" xWindow="-8" yWindow="-8" windowWidth="1936" windowHeight="1048" tabRatio="548" activeSheetId="3"/>
    <customWorkbookView name="RAFAEL BRASSEIRO RAPHANELI - Modo de exibição pessoal" guid="{57890963-C018-4FDE-BDEE-A1EE2FE888E7}" mergeInterval="0" personalView="1" maximized="1" xWindow="-8" yWindow="-8" windowWidth="1936" windowHeight="1048" tabRatio="548" activeSheetId="3"/>
    <customWorkbookView name="MICHELLE PINTO DE ARAÚJO - Modo de exibição pessoal" guid="{E840AE61-ECCC-495D-8C65-5AE96802DB82}" mergeInterval="0" personalView="1" maximized="1" xWindow="-8" yWindow="-8" windowWidth="1936" windowHeight="1048" tabRatio="548" activeSheetId="1"/>
    <customWorkbookView name="NATALIE OLIVEIRA DA SILVA - Modo de exibição pessoal" guid="{F43BE92A-F371-43E5-A937-89028AD0234F}" mergeInterval="0" personalView="1" maximized="1" xWindow="-8" yWindow="-8" windowWidth="1936" windowHeight="1048" tabRatio="548" activeSheetId="7"/>
  </customWorkbookViews>
</workbook>
</file>

<file path=xl/calcChain.xml><?xml version="1.0" encoding="utf-8"?>
<calcChain xmlns="http://schemas.openxmlformats.org/spreadsheetml/2006/main">
  <c r="F56" i="6" l="1"/>
  <c r="F13" i="6"/>
  <c r="F44" i="5" l="1"/>
  <c r="F11" i="5"/>
  <c r="F34" i="3"/>
  <c r="F35" i="5" s="1"/>
  <c r="F33" i="3"/>
  <c r="F17" i="5" s="1"/>
  <c r="F28" i="3"/>
  <c r="H30" i="1" l="1"/>
  <c r="G20" i="5" l="1"/>
  <c r="D38" i="7" l="1"/>
  <c r="J38" i="7" s="1"/>
  <c r="J42" i="7"/>
  <c r="F34" i="5" l="1"/>
  <c r="G44" i="3" l="1"/>
  <c r="F44" i="3"/>
  <c r="G36" i="3"/>
  <c r="F36" i="3"/>
  <c r="G32" i="3"/>
  <c r="F32" i="3"/>
  <c r="G25" i="3"/>
  <c r="F25" i="3"/>
  <c r="G18" i="3"/>
  <c r="F18" i="3"/>
  <c r="G13" i="3"/>
  <c r="G23" i="3" s="1"/>
  <c r="G30" i="3" s="1"/>
  <c r="F13" i="3"/>
  <c r="J44" i="3"/>
  <c r="I44" i="3"/>
  <c r="J25" i="3"/>
  <c r="I25" i="3"/>
  <c r="J18" i="3"/>
  <c r="I18" i="3"/>
  <c r="J13" i="3"/>
  <c r="I13" i="3"/>
  <c r="J36" i="3"/>
  <c r="I36" i="3"/>
  <c r="J32" i="3"/>
  <c r="I32" i="3"/>
  <c r="I23" i="3" l="1"/>
  <c r="I30" i="3" s="1"/>
  <c r="I42" i="3" s="1"/>
  <c r="I49" i="3" s="1"/>
  <c r="J23" i="3"/>
  <c r="J30" i="3" s="1"/>
  <c r="J42" i="3" s="1"/>
  <c r="J49" i="3" s="1"/>
  <c r="J52" i="3" s="1"/>
  <c r="J13" i="4" s="1"/>
  <c r="F23" i="3"/>
  <c r="G42" i="3"/>
  <c r="G49" i="3" s="1"/>
  <c r="G52" i="3" s="1"/>
  <c r="J26" i="4" l="1"/>
  <c r="J12" i="4"/>
  <c r="J25" i="4" s="1"/>
  <c r="F30" i="3"/>
  <c r="I52" i="3"/>
  <c r="I13" i="4" s="1"/>
  <c r="I26" i="4" l="1"/>
  <c r="I12" i="4"/>
  <c r="I25" i="4" s="1"/>
  <c r="F42" i="3"/>
  <c r="F16" i="5"/>
  <c r="F49" i="3" l="1"/>
  <c r="F27" i="5"/>
  <c r="F52" i="3" l="1"/>
  <c r="L42" i="7"/>
  <c r="L38" i="7"/>
  <c r="J44" i="7"/>
  <c r="D44" i="7"/>
  <c r="I32" i="1" l="1"/>
  <c r="I26" i="1"/>
  <c r="I16" i="1"/>
  <c r="D21" i="1"/>
  <c r="D26" i="1" s="1"/>
  <c r="D16" i="1"/>
  <c r="I34" i="1" l="1"/>
  <c r="D34" i="1"/>
  <c r="G13" i="4"/>
  <c r="G12" i="4" s="1"/>
  <c r="G25" i="4" s="1"/>
  <c r="F38" i="6"/>
  <c r="G26" i="4" l="1"/>
  <c r="L32" i="7"/>
  <c r="F51" i="6" l="1"/>
  <c r="G51" i="6"/>
  <c r="G38" i="6"/>
  <c r="G43" i="6"/>
  <c r="J34" i="7" l="1"/>
  <c r="D34" i="10" l="1"/>
  <c r="D28" i="10"/>
  <c r="D22" i="10"/>
  <c r="D16" i="10"/>
  <c r="D10" i="10"/>
  <c r="D4" i="10"/>
  <c r="E38" i="9"/>
  <c r="E37" i="9"/>
  <c r="G37" i="9" s="1"/>
  <c r="E33" i="9"/>
  <c r="E32" i="9"/>
  <c r="E28" i="9"/>
  <c r="E27" i="9"/>
  <c r="E23" i="9"/>
  <c r="E22" i="9"/>
  <c r="E18" i="9"/>
  <c r="E17" i="9"/>
  <c r="G17" i="9" s="1"/>
  <c r="E13" i="9"/>
  <c r="E12" i="9"/>
  <c r="E38" i="8"/>
  <c r="E37" i="8"/>
  <c r="E33" i="8"/>
  <c r="E32" i="8"/>
  <c r="G32" i="8" s="1"/>
  <c r="E28" i="8"/>
  <c r="E27" i="8"/>
  <c r="G27" i="8" s="1"/>
  <c r="E23" i="8"/>
  <c r="E22" i="8"/>
  <c r="E18" i="8"/>
  <c r="E17" i="8"/>
  <c r="G17" i="8" s="1"/>
  <c r="E13" i="8"/>
  <c r="E12" i="8"/>
  <c r="G12" i="8" s="1"/>
  <c r="L28" i="7"/>
  <c r="G58" i="6"/>
  <c r="F58" i="6"/>
  <c r="F43" i="6"/>
  <c r="G43" i="5"/>
  <c r="F43" i="5"/>
  <c r="G39" i="5"/>
  <c r="F39" i="5"/>
  <c r="G34" i="5"/>
  <c r="F25" i="5"/>
  <c r="G25" i="5"/>
  <c r="F20" i="5"/>
  <c r="F14" i="5"/>
  <c r="G14" i="5"/>
  <c r="G10" i="5"/>
  <c r="H49" i="3"/>
  <c r="G197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46" i="2"/>
  <c r="I2" i="2"/>
  <c r="H26" i="1"/>
  <c r="C21" i="1"/>
  <c r="C26" i="1" s="1"/>
  <c r="H16" i="1"/>
  <c r="C16" i="1"/>
  <c r="G18" i="5" l="1"/>
  <c r="F32" i="5"/>
  <c r="G32" i="9"/>
  <c r="G22" i="8"/>
  <c r="G27" i="9"/>
  <c r="G23" i="5"/>
  <c r="G30" i="5" s="1"/>
  <c r="G37" i="8"/>
  <c r="G22" i="9"/>
  <c r="F13" i="5"/>
  <c r="F10" i="5" s="1"/>
  <c r="F18" i="5" s="1"/>
  <c r="F23" i="5" s="1"/>
  <c r="F30" i="5" s="1"/>
  <c r="F49" i="5" s="1"/>
  <c r="G12" i="9"/>
  <c r="C34" i="1"/>
  <c r="G10" i="6"/>
  <c r="G32" i="5"/>
  <c r="G49" i="5" l="1"/>
  <c r="G17" i="6"/>
  <c r="G34" i="6" s="1"/>
  <c r="G53" i="6" s="1"/>
  <c r="F40" i="7"/>
  <c r="H32" i="1"/>
  <c r="H34" i="1" s="1"/>
  <c r="L40" i="7" l="1"/>
  <c r="L44" i="7" s="1"/>
  <c r="F44" i="7"/>
  <c r="F13" i="4"/>
  <c r="F26" i="4" s="1"/>
  <c r="F10" i="6"/>
  <c r="F12" i="4" l="1"/>
  <c r="F25" i="4" s="1"/>
  <c r="F17" i="6"/>
  <c r="L30" i="7"/>
  <c r="F34" i="7"/>
  <c r="F34" i="6" l="1"/>
  <c r="F53" i="6" s="1"/>
</calcChain>
</file>

<file path=xl/sharedStrings.xml><?xml version="1.0" encoding="utf-8"?>
<sst xmlns="http://schemas.openxmlformats.org/spreadsheetml/2006/main" count="984" uniqueCount="432">
  <si>
    <t>AMAZÔNIA AZUL TECNOLOGIAS DE DEFESA S.A</t>
  </si>
  <si>
    <t>CNPJ 18.910.028/0001-21</t>
  </si>
  <si>
    <t>Balanço Patrimonial</t>
  </si>
  <si>
    <t>(Valores expressos em milhares de reais)</t>
  </si>
  <si>
    <t>ATIVO</t>
  </si>
  <si>
    <t>Nota</t>
  </si>
  <si>
    <t>PASSIVO</t>
  </si>
  <si>
    <t>CIRCULANTE</t>
  </si>
  <si>
    <t>Caixa e equivalentes de caixa</t>
  </si>
  <si>
    <t>Fornecedores</t>
  </si>
  <si>
    <t>Obrigações trabalhistas e previdenciárias</t>
  </si>
  <si>
    <t>Outras contas a pagar</t>
  </si>
  <si>
    <t>Outros créditos</t>
  </si>
  <si>
    <t>TOTAL DO ATIVO CIRCULANTE</t>
  </si>
  <si>
    <t>TOTAL DO PASSIVO CIRCULANTE</t>
  </si>
  <si>
    <t>NÃO-CIRCULANTE</t>
  </si>
  <si>
    <t>Subvenção para investimento do Tesouro</t>
  </si>
  <si>
    <t>Provisões para contingências</t>
  </si>
  <si>
    <t>TOTAL DO ATIVO NÃO CIRCULANTE</t>
  </si>
  <si>
    <t>TOTAL DO PASSIVO NÃO CIRCULANTE</t>
  </si>
  <si>
    <t>Capital social</t>
  </si>
  <si>
    <t>Prejuízos acumulados</t>
  </si>
  <si>
    <t>TOTAL DO PATRIMÔNIO LÍQUIDO</t>
  </si>
  <si>
    <t>TOTAL DO ATIVO</t>
  </si>
  <si>
    <t>CIRO MOCHIKAWA</t>
  </si>
  <si>
    <t>Contador – CRC/SP 1SP092004/O-5</t>
  </si>
  <si>
    <t>CPF 414.425.988-91</t>
  </si>
  <si>
    <t>Demonstração do Resultado do Exercício</t>
  </si>
  <si>
    <t>RECEITA OPERACIONAL BRUTA</t>
  </si>
  <si>
    <t>Vendas de Produtos</t>
  </si>
  <si>
    <t>Vendas de Mercadorias</t>
  </si>
  <si>
    <t>Prestação de Serviços</t>
  </si>
  <si>
    <t>DEDUÇÕES DA RECEITA BRUTA</t>
  </si>
  <si>
    <t>Devoluções de Vendas</t>
  </si>
  <si>
    <t>Abatimentos</t>
  </si>
  <si>
    <t>RECEITA OPERACIONAL LÍQUIDA</t>
  </si>
  <si>
    <t>CUSTOS DAS VENDAS</t>
  </si>
  <si>
    <t>Custo dos Produtos Vendidos</t>
  </si>
  <si>
    <t>Custo das Mercadorias</t>
  </si>
  <si>
    <t>Custo dos Serviços Prestados</t>
  </si>
  <si>
    <t>DESPESAS OPERACIONAIS</t>
  </si>
  <si>
    <t>Despesas gerais e administrativas</t>
  </si>
  <si>
    <t>Despesas com pessoal</t>
  </si>
  <si>
    <t>Despesas financeiras</t>
  </si>
  <si>
    <t>Receita de Custeio</t>
  </si>
  <si>
    <t>Receita de Pessoal</t>
  </si>
  <si>
    <t>Conta</t>
  </si>
  <si>
    <t>Descricao</t>
  </si>
  <si>
    <t>Saldo anterior</t>
  </si>
  <si>
    <t>Débito</t>
  </si>
  <si>
    <t>Crédito</t>
  </si>
  <si>
    <t>Saldo atual</t>
  </si>
  <si>
    <t>D</t>
  </si>
  <si>
    <t>ATIVO CIRCULANTE</t>
  </si>
  <si>
    <t>CAIXA E EQUIVALENTES DE CAIXA</t>
  </si>
  <si>
    <t>LIMITE DE SAQUE C/ VINC DE PGTO-OFSS</t>
  </si>
  <si>
    <t>BRASIL - CC 0100000000400</t>
  </si>
  <si>
    <t>BRASIL - CC 0280522330400</t>
  </si>
  <si>
    <t>BRASIL - CC 0100000000415</t>
  </si>
  <si>
    <t>BRASIL - CC 0280700111400</t>
  </si>
  <si>
    <t>BRASIL - CC 0190000000987</t>
  </si>
  <si>
    <t>BRASIL - CC 0100000000555</t>
  </si>
  <si>
    <t>BRASIL - CC 0100000000510</t>
  </si>
  <si>
    <t>BRASIL - CC 0100000000340</t>
  </si>
  <si>
    <t>DEMAIS CREDITOS E VALORES A CURTO PRAZO</t>
  </si>
  <si>
    <t>ADIANTAMENTO CONCEDIDO PESSOAL /TERCEIR</t>
  </si>
  <si>
    <t>SUPRIMENTO DE FUNDOS - ADIANTAMENTO</t>
  </si>
  <si>
    <t>ADIANTAMENTOS PARA 13O. SALARIO</t>
  </si>
  <si>
    <t>ADIANTAMENTOS PARA FERIAS</t>
  </si>
  <si>
    <t>IMPOSTOS A RECUPERAR</t>
  </si>
  <si>
    <t>IR-FONTE A COMPENSAR</t>
  </si>
  <si>
    <t>CONTRIBUICAO SOCIAL RETIDA NA FONTE</t>
  </si>
  <si>
    <t>COFINS A COMPENSAR</t>
  </si>
  <si>
    <t>PIS A COMPENSAR</t>
  </si>
  <si>
    <t>ISS A RECUPERAR</t>
  </si>
  <si>
    <t>ESTOQUES</t>
  </si>
  <si>
    <t>ALMOXARIFADO</t>
  </si>
  <si>
    <t>MATERIAIS DE CONSUMO</t>
  </si>
  <si>
    <t>ATIVO NAO CIRCULANTE</t>
  </si>
  <si>
    <t>IMOBILIZADO</t>
  </si>
  <si>
    <t>INVESTIMENTOS</t>
  </si>
  <si>
    <t>BENS EM ELABORACAO</t>
  </si>
  <si>
    <t>IMOBILIZADO - BENS EM OPERACAO</t>
  </si>
  <si>
    <t>INSTALACOES</t>
  </si>
  <si>
    <t>EQUIPAMENTOS DE INFORMATICA</t>
  </si>
  <si>
    <t>MOVEIS E UTENSILIOS</t>
  </si>
  <si>
    <t>FERRAMENTAS</t>
  </si>
  <si>
    <t>EDIFICIOS</t>
  </si>
  <si>
    <t>EQUIPAMENTOS DE COMUNIC. E TELEFONIA</t>
  </si>
  <si>
    <t>DEPRECIACAO, EXAUSTAO E AMORTIZACAO ACUM</t>
  </si>
  <si>
    <t>C</t>
  </si>
  <si>
    <t>INTANGIVEL</t>
  </si>
  <si>
    <t>SOFTWARE</t>
  </si>
  <si>
    <t>(-)AMORTIZACOES ACUMULADAS - SOFTWARE</t>
  </si>
  <si>
    <t>PASSIVO E PATRIMONIO LIQUIDO</t>
  </si>
  <si>
    <t>PASSIVO CIRCULANTE</t>
  </si>
  <si>
    <t>FORNECEDORES E CONTAS A PAGAR A CURTO PR</t>
  </si>
  <si>
    <t>CONTAS A PAGAR CREDORES NACIONAIS -INTRA</t>
  </si>
  <si>
    <t>OBRIG TRABALHISTAS,PREVID E ASSIST A PAG</t>
  </si>
  <si>
    <t>SALARIOS A PAGAR</t>
  </si>
  <si>
    <t>PENSAO ALIMENTICIA PG</t>
  </si>
  <si>
    <t>INSS A RECOLHER</t>
  </si>
  <si>
    <t>FGTS A RECOLHER</t>
  </si>
  <si>
    <t>IRRF SOBRE SALARIOS</t>
  </si>
  <si>
    <t>CONTRIBUICAO SINDICAL A RECOLHER</t>
  </si>
  <si>
    <t>CONSIGNACAO BANCOS - EMPREST A FUNCIONAR</t>
  </si>
  <si>
    <t>REPASSES</t>
  </si>
  <si>
    <t>OBRIGACOES TRIBUTARIAS A RECOLHER</t>
  </si>
  <si>
    <t>ISS A RECOLHER</t>
  </si>
  <si>
    <t>COFINS RETIDO NA FONTE</t>
  </si>
  <si>
    <t>PIS RETIDO NA FONTE</t>
  </si>
  <si>
    <t>IR RETIDO NA FONTE A RECOLHER</t>
  </si>
  <si>
    <t>CONTRIB SOCIAL RETIDA FONTE A RECOLHER</t>
  </si>
  <si>
    <t>INSS SOBRE SERVICOS A RECOLHER</t>
  </si>
  <si>
    <t>CONTAS A PAGAR TRABALHISTA</t>
  </si>
  <si>
    <t>FERIAS A PAGAR</t>
  </si>
  <si>
    <t>13O. SALARIO A PAGAR</t>
  </si>
  <si>
    <t>INSS SOBRE FERIAS A PAGAR</t>
  </si>
  <si>
    <t>FGTS SOBRE FERIAS A PAGAR</t>
  </si>
  <si>
    <t>INSS SOBRE 13O. SALARIO A PAGAR</t>
  </si>
  <si>
    <t>FGTS SOBRE 13O. SALARIO A PAGAR</t>
  </si>
  <si>
    <t>DEMAIS OBRIGACOES A CURTO PRAZO</t>
  </si>
  <si>
    <t>DIARIAS A PAGAR</t>
  </si>
  <si>
    <t>CREDITOS COM PESSOAS LIGADAS</t>
  </si>
  <si>
    <t>C/C PAPEM</t>
  </si>
  <si>
    <t>NAO CIRCULANTE</t>
  </si>
  <si>
    <t>EXIGIVEL A LONGO PRAZO</t>
  </si>
  <si>
    <t>PROVISOES</t>
  </si>
  <si>
    <t>PROVISOES TRABALHISTAS E FEDERAIS</t>
  </si>
  <si>
    <t>SUBVENCAO PARA INVESTIMENTO</t>
  </si>
  <si>
    <t>SUBVENCAO PARA INVESTIMENTO DO TESOURO</t>
  </si>
  <si>
    <t>PATRIMONIO LIQUIDO</t>
  </si>
  <si>
    <t>CAPITAL SOCIAL</t>
  </si>
  <si>
    <t>CAPITAL SOCIAL SUBSCRITO - INTRA OFSS</t>
  </si>
  <si>
    <t>RESULTADOS ACUMULADOS</t>
  </si>
  <si>
    <t>LUCROS E PREJUIZOS ACUMULADOS DE EXERC A</t>
  </si>
  <si>
    <t>SALARIOS E ORDENADOS</t>
  </si>
  <si>
    <t>SALARIO MATERNIDADE PRORROGACAO</t>
  </si>
  <si>
    <t>AUXILIO CRECHE</t>
  </si>
  <si>
    <t>SALARIOS E ORDENADOS ECLP</t>
  </si>
  <si>
    <t>GRATIFICACOES ECLP</t>
  </si>
  <si>
    <t>INSS ECLP</t>
  </si>
  <si>
    <t>FGTS ECLP</t>
  </si>
  <si>
    <t>INDENIZACOES ECLP</t>
  </si>
  <si>
    <t>OUTRAS DESPESAS ECLP</t>
  </si>
  <si>
    <t>HORAS EXTRAS ECLP</t>
  </si>
  <si>
    <t>BONUS ECLP</t>
  </si>
  <si>
    <t>GRATIFICACOES CONSELHEIROS</t>
  </si>
  <si>
    <t>BENEFICIOS</t>
  </si>
  <si>
    <t>ASSISTENCIA MEDICA E SOCIAL</t>
  </si>
  <si>
    <t>SEGURO DE VIDA EM GRUPO</t>
  </si>
  <si>
    <t>VALE REFEICAO E ALIMENTACAO</t>
  </si>
  <si>
    <t>VALE TRANSPORTE</t>
  </si>
  <si>
    <t>TRABALHISTAS</t>
  </si>
  <si>
    <t>FERIAS</t>
  </si>
  <si>
    <t>13O. SALARIO</t>
  </si>
  <si>
    <t>INSS SOBRE FERIAS</t>
  </si>
  <si>
    <t>FGTS SOBRE FERIAS</t>
  </si>
  <si>
    <t>INSS SOBRE 13O. SALARIO</t>
  </si>
  <si>
    <t>FGTS SOBRE 13O. SALARIO</t>
  </si>
  <si>
    <t>DESPESAS GERAIS</t>
  </si>
  <si>
    <t>OCUPACAO</t>
  </si>
  <si>
    <t>DEPRECIACOES E AMORTIZACOES</t>
  </si>
  <si>
    <t>MANUTENCAO PREDIAL</t>
  </si>
  <si>
    <t>SEGURO PREDIAL</t>
  </si>
  <si>
    <t>UTILIDADES E SERVICOS</t>
  </si>
  <si>
    <t>ENERGIA ELETRICA</t>
  </si>
  <si>
    <t>AGUA E ESGOTO</t>
  </si>
  <si>
    <t>TELEFONE E FAX</t>
  </si>
  <si>
    <t>INTERNET</t>
  </si>
  <si>
    <t>CORREIOS E MALOTES</t>
  </si>
  <si>
    <t>CARTORIO</t>
  </si>
  <si>
    <t>FRETES E CARRETOS</t>
  </si>
  <si>
    <t>MANUTENCOES E REPAROS</t>
  </si>
  <si>
    <t>MANUTENCAO DE MOVEIS</t>
  </si>
  <si>
    <t>MANUTENCAO DE EQUIP. DE INFORMATICA</t>
  </si>
  <si>
    <t>MANUTENCAO DE MAQUINAS E EQUIP.</t>
  </si>
  <si>
    <t>SERVICOS PROFISSIONAIS</t>
  </si>
  <si>
    <t>CONTABILIDADE</t>
  </si>
  <si>
    <t>AUDITORIA</t>
  </si>
  <si>
    <t>CONSULTORIA</t>
  </si>
  <si>
    <t>INFORMATICA</t>
  </si>
  <si>
    <t>SERVICOS PROFISSIONAIS - PESSOA FISICA</t>
  </si>
  <si>
    <t>INSS SERVICOS PROFISS. - PESSOA FISICA</t>
  </si>
  <si>
    <t>OUTROS SERVICOS PROFISSIONAIS</t>
  </si>
  <si>
    <t>RECRUTAMENTO E SELECAO</t>
  </si>
  <si>
    <t>SEGURANCA E VIGILANCIA</t>
  </si>
  <si>
    <t>CURSOS E TREINAMENTOS</t>
  </si>
  <si>
    <t>GERAIS</t>
  </si>
  <si>
    <t>VIAGENS</t>
  </si>
  <si>
    <t>HOSPEDAGEM</t>
  </si>
  <si>
    <t>PASSAGEM AEREA</t>
  </si>
  <si>
    <t>MATERIAL DE ESCRITORIO</t>
  </si>
  <si>
    <t>MATERIAIS AUXILIARES DE CONSUMO</t>
  </si>
  <si>
    <t>HIGIENE E LIMPEZA</t>
  </si>
  <si>
    <t>COPA, COZINHA E REFEITORIO</t>
  </si>
  <si>
    <t>CONDUCOES</t>
  </si>
  <si>
    <t>LANCHES E REFEICOES</t>
  </si>
  <si>
    <t>JORNAIS, REVISTAS, PERIODICOS E PUBLIC.</t>
  </si>
  <si>
    <t>LEGAIS E JUDICIAIS</t>
  </si>
  <si>
    <t>KILOMETRAGEM</t>
  </si>
  <si>
    <t>DESPESAS COM VEICULOS</t>
  </si>
  <si>
    <t>ESTACIONAMENTO</t>
  </si>
  <si>
    <t>COMBUSTIVEL</t>
  </si>
  <si>
    <t>ALUGUEL DE EQUIPAMENTOS</t>
  </si>
  <si>
    <t>SEGURO DE VEICULOS</t>
  </si>
  <si>
    <t>DESPESAS NAO DEDUTIVEIS</t>
  </si>
  <si>
    <t>REFEICOES</t>
  </si>
  <si>
    <t>MULTA POR INFRACAO FISCAL</t>
  </si>
  <si>
    <t>TRIBUTOS E CONTRIBUICOES</t>
  </si>
  <si>
    <t>IPTU</t>
  </si>
  <si>
    <t>IPVA</t>
  </si>
  <si>
    <t>IMPOSTOS E TAXAS DIVERSAS</t>
  </si>
  <si>
    <t>DESPESAS GERAIS COMERCIAIS</t>
  </si>
  <si>
    <t>PROPAGANDA E PUBLICIDADE</t>
  </si>
  <si>
    <t>BRINDES</t>
  </si>
  <si>
    <t>FEIRAS E EVENTOS</t>
  </si>
  <si>
    <t>RESULTADO FINANCEIRO LIQUIDO</t>
  </si>
  <si>
    <t>DESPESAS FINANCEIRAS</t>
  </si>
  <si>
    <t>JUROS PASSIVOS</t>
  </si>
  <si>
    <t>DESCONTOS CONCEDIDOS</t>
  </si>
  <si>
    <t>MULTAS</t>
  </si>
  <si>
    <t>RECEITAS ORCAMENTARIAS</t>
  </si>
  <si>
    <t>DESCONTOS OBTIDOS</t>
  </si>
  <si>
    <t>RECEITAS  DE PESSOAL</t>
  </si>
  <si>
    <t>RECEITAS DE CUSTEIO</t>
  </si>
  <si>
    <t>RECEITA DE DESCENTRALIZACAO</t>
  </si>
  <si>
    <t>Fórmulas</t>
  </si>
  <si>
    <t>1 - Liquidez Corrente</t>
  </si>
  <si>
    <t>AC</t>
  </si>
  <si>
    <t>=</t>
  </si>
  <si>
    <t>PC</t>
  </si>
  <si>
    <t>2 - Liquidez Geral</t>
  </si>
  <si>
    <t>AC + RLP</t>
  </si>
  <si>
    <t>PC + PNC</t>
  </si>
  <si>
    <t>3 - Imobilização (%)</t>
  </si>
  <si>
    <t>Imobilizado</t>
  </si>
  <si>
    <t>PL</t>
  </si>
  <si>
    <t>4 - Endividamento Geral (%)</t>
  </si>
  <si>
    <t>Lucro Líquido</t>
  </si>
  <si>
    <t>Receita Bruta</t>
  </si>
  <si>
    <t>AMAZÔNIA AZUL TECNOLOGIA DE DEFESAS</t>
  </si>
  <si>
    <t>ANÁLISE ECONÔMICA FINANCEIRA – ÍNDICE 3º TRIMESTRE DE 2014</t>
  </si>
  <si>
    <t>ILC</t>
  </si>
  <si>
    <t>Liquidez Corrente</t>
  </si>
  <si>
    <t>ILG</t>
  </si>
  <si>
    <t>Liquidez Geral</t>
  </si>
  <si>
    <t>II</t>
  </si>
  <si>
    <t>Imobilização (%)</t>
  </si>
  <si>
    <t>IEG</t>
  </si>
  <si>
    <t>Endividamento Geral (%)</t>
  </si>
  <si>
    <t>Passivo Total</t>
  </si>
  <si>
    <t>IRPL</t>
  </si>
  <si>
    <t>Rentabilidade do PL (%)</t>
  </si>
  <si>
    <t>IMO</t>
  </si>
  <si>
    <t>Margem Operacional (%)</t>
  </si>
  <si>
    <t>________________________________                    _________________________________________</t>
  </si>
  <si>
    <t>Amazonia Azul Tecnologia de Defesa                      Grant Thornton Consulting Services Ltda.</t>
  </si>
  <si>
    <t>CRC/SP 2SP022699/O-3</t>
  </si>
  <si>
    <t>José Tavares de Lucena</t>
  </si>
  <si>
    <t>Contador Responsável</t>
  </si>
  <si>
    <t>ANÁLISE ECONÔMICA FINANCEIRA – ÍNDICE 3º TRIMESTRE DE 2015</t>
  </si>
  <si>
    <t>Indices</t>
  </si>
  <si>
    <t>5 - Rentabilidade do PL (%)</t>
  </si>
  <si>
    <t>6 - Margem Operacional (%)</t>
  </si>
  <si>
    <t>Amazonia Azul Tecnologia de DefesaGrant Thornton Consulting Services Ltda.</t>
  </si>
  <si>
    <t>Provisão para contingências</t>
  </si>
  <si>
    <t>Decréscimo (acréscimo) em ativos</t>
  </si>
  <si>
    <t>Estoques</t>
  </si>
  <si>
    <t>Impostos a recuperar</t>
  </si>
  <si>
    <t>(Decréscimo) acréscimo em passivos</t>
  </si>
  <si>
    <t>Outros débitos</t>
  </si>
  <si>
    <t>Caixa líquido gerado pelas atividades operacionais</t>
  </si>
  <si>
    <t>Das atividades de investimento</t>
  </si>
  <si>
    <t>Caixa líquido utilizado pelas atividades de investimento</t>
  </si>
  <si>
    <t>Pagamentos de empréstimos e financiamentos</t>
  </si>
  <si>
    <t>Das atividades de financiamento com acionistas</t>
  </si>
  <si>
    <t>Distribuições de lucros e juros sobre capital próprio</t>
  </si>
  <si>
    <t>Integralização de capital</t>
  </si>
  <si>
    <t>Aumento (Redução) do caixa e equivalentes de caixa</t>
  </si>
  <si>
    <t>No início do exercício</t>
  </si>
  <si>
    <t>No fim do exercício</t>
  </si>
  <si>
    <t>Capital Social</t>
  </si>
  <si>
    <t>Outros resultados abrangentes</t>
  </si>
  <si>
    <t>Saldos em 18 de Setembro de 2013</t>
  </si>
  <si>
    <t>Prejuízo do exercício</t>
  </si>
  <si>
    <t>Distribuição de lucros e juros sobre capital próprio</t>
  </si>
  <si>
    <t>Saldos em 31 de Dezembro de 2013</t>
  </si>
  <si>
    <t>Saldos em 31 de Dezembro de 2014</t>
  </si>
  <si>
    <t>Adiantamento de férias</t>
  </si>
  <si>
    <t xml:space="preserve">Imobilizado </t>
  </si>
  <si>
    <t>Intangível</t>
  </si>
  <si>
    <t>As Notas Explicativas da Administração são parte integrante das Demonstrações Financeiras</t>
  </si>
  <si>
    <t>(a)</t>
  </si>
  <si>
    <t>(b)</t>
  </si>
  <si>
    <t>(c)</t>
  </si>
  <si>
    <t>(d)</t>
  </si>
  <si>
    <t>(e)</t>
  </si>
  <si>
    <t>(f)</t>
  </si>
  <si>
    <t>(h)</t>
  </si>
  <si>
    <t>(i)</t>
  </si>
  <si>
    <t>(j)</t>
  </si>
  <si>
    <t>(k)</t>
  </si>
  <si>
    <t>(l)</t>
  </si>
  <si>
    <t>(n)</t>
  </si>
  <si>
    <t>(o)</t>
  </si>
  <si>
    <t>(p)</t>
  </si>
  <si>
    <t>(Acréscimo) do imobilizado</t>
  </si>
  <si>
    <t>(Acréscimo) do intangível</t>
  </si>
  <si>
    <t xml:space="preserve">   Contador – CRC/SP 1SP092004/O-5</t>
  </si>
  <si>
    <t>Outras Receitas</t>
  </si>
  <si>
    <t>LUCRO BRUTO</t>
  </si>
  <si>
    <t>LUCRO (PREJUÍZO) OPERACIONAL ANTES DO RESULTADO FINANCEIRO</t>
  </si>
  <si>
    <t>LUCRO (PREJUÍZO) ANTES DO IR E DA CSLL</t>
  </si>
  <si>
    <t>Imposto de Renda e Contribuição Social</t>
  </si>
  <si>
    <t>LUCRO (PREJUÍZO) LÍQUIDO DO EXERCÍCIO</t>
  </si>
  <si>
    <t>Diretor de Administração e Finanças</t>
  </si>
  <si>
    <t>Adiantamento do Tesouro</t>
  </si>
  <si>
    <t>(q)</t>
  </si>
  <si>
    <t>Recursos para Aumento de Capital</t>
  </si>
  <si>
    <t>Total Patrimônio Líquido</t>
  </si>
  <si>
    <t>Recursos para Aumento Capital</t>
  </si>
  <si>
    <t>(m)</t>
  </si>
  <si>
    <t>Realizável a longo prazo</t>
  </si>
  <si>
    <t>Total do Realizável a longo prazo</t>
  </si>
  <si>
    <t>Adiantamento para 13º salário</t>
  </si>
  <si>
    <t>Variação cambial líquida</t>
  </si>
  <si>
    <t>Resultado de equivalência patrimonial</t>
  </si>
  <si>
    <t>Depósitos Judiciais</t>
  </si>
  <si>
    <t>PATRIMÔNIO LÍQUIDO</t>
  </si>
  <si>
    <t>Parcela dos Sócios da Controladora</t>
  </si>
  <si>
    <t>(-) Ajustes de Instrumentos Financeiros</t>
  </si>
  <si>
    <t>Equivalência Patrimonial sobre Ganhos Abrangentes de Coligadas</t>
  </si>
  <si>
    <t>Ajustes de Conversão do Período</t>
  </si>
  <si>
    <t>Ajustes de Instrumentos Financeiros Reclassificados para Resultado</t>
  </si>
  <si>
    <t>OUTROS RESULTADOS ABRANGENTES</t>
  </si>
  <si>
    <t>Parcela dos Não Controladores</t>
  </si>
  <si>
    <t>RESULTADO ABRANGENTE TOTAL</t>
  </si>
  <si>
    <t>Demonstração do Resultado Abrangente (DRA)</t>
  </si>
  <si>
    <t>OUTRAS RECEITAS/(DESPESAS)</t>
  </si>
  <si>
    <t>RECEITAS/ (DESPESAS) FINANCEIRAS</t>
  </si>
  <si>
    <t>Receitas financeiras</t>
  </si>
  <si>
    <t>Prejuízo do período</t>
  </si>
  <si>
    <t>OUTROS RESULTADOS ABRANGENTES ANTES DA RECLASSIFICAÇÃO</t>
  </si>
  <si>
    <t>Créditos a receber do Tesouro</t>
  </si>
  <si>
    <t>Créditos a Receber do Tesouro</t>
  </si>
  <si>
    <t>(r)</t>
  </si>
  <si>
    <t>(s)</t>
  </si>
  <si>
    <t>SERGIO RICARDO MACHADO</t>
  </si>
  <si>
    <t>CPF 905.646.007-25</t>
  </si>
  <si>
    <t>Demonstração do Valor Adicionado</t>
  </si>
  <si>
    <t>Vendas de Produtos e Serviços e Resultados não Operacionais</t>
  </si>
  <si>
    <t>Outras Receitas Operacionais</t>
  </si>
  <si>
    <t>2 - INSUMOS ADQUIRIDOS DE TERCEIROS</t>
  </si>
  <si>
    <t>Materiais Consumidos</t>
  </si>
  <si>
    <t>Energia, Serviços de Terceiros e Outras Despesas Operacionais</t>
  </si>
  <si>
    <t>3 - VALOR ADICIONADO BRUTO (1-2)</t>
  </si>
  <si>
    <t>4 - RETENÇÕES</t>
  </si>
  <si>
    <t>Depreciação, Amortização e Exaustão</t>
  </si>
  <si>
    <t>6 - VALOR ADICIONADO RECEBIDO EM TRANSFERÊNCIA</t>
  </si>
  <si>
    <t>Resultado de Participações em Investimentos Relevante</t>
  </si>
  <si>
    <t>Receitas Financeiras e Variações Monetárias e Cambiais</t>
  </si>
  <si>
    <t>Amortização de Ágios e Deságios</t>
  </si>
  <si>
    <t>Aluguéis e Royalties</t>
  </si>
  <si>
    <t>7 - VALOR ADICIONADO A DISTRIBUIR (5+6)</t>
  </si>
  <si>
    <t>8 - DISTRIBUIÇÃO DO VALOR ADICIONADO</t>
  </si>
  <si>
    <t>PESSOAL E ADMINISTRADORES</t>
  </si>
  <si>
    <t>Salários, Vantagens e Encargos</t>
  </si>
  <si>
    <t>Participações nos Lucros e Resultados</t>
  </si>
  <si>
    <t>Plano de Saúde</t>
  </si>
  <si>
    <t>TRIBUTOS</t>
  </si>
  <si>
    <t>Impostos, Taxas e Contribuições</t>
  </si>
  <si>
    <t>Imposto de Renda e Contribuição Social Diferidos</t>
  </si>
  <si>
    <t>Participações Governamentais</t>
  </si>
  <si>
    <t>INSTITUIÇÕES FINANCEIRAS E FORNECEDORES</t>
  </si>
  <si>
    <t>Juros, Variações Cambiais e Monetárias</t>
  </si>
  <si>
    <t>Despesas de Aluguéis e Fretamentos</t>
  </si>
  <si>
    <t>ACIONISTAS</t>
  </si>
  <si>
    <t>Juros Sobre o Capital Próprio e Dividendos</t>
  </si>
  <si>
    <t>Participações dos Acionistas não Controladores</t>
  </si>
  <si>
    <t>LUCROS RETIDOS</t>
  </si>
  <si>
    <t>Captação de empréstimos e financiamentos</t>
  </si>
  <si>
    <t>Aumento de Capital</t>
  </si>
  <si>
    <t>(t)</t>
  </si>
  <si>
    <t>Despesas Antecipadas</t>
  </si>
  <si>
    <t>(u)</t>
  </si>
  <si>
    <t>(v)</t>
  </si>
  <si>
    <t>(w)</t>
  </si>
  <si>
    <t>(g)</t>
  </si>
  <si>
    <t>Ajuste exercício Anterior</t>
  </si>
  <si>
    <t xml:space="preserve">           Diretor de Administração e Finanças               </t>
  </si>
  <si>
    <t xml:space="preserve">                SERGIO RICARDO MACHADO                     </t>
  </si>
  <si>
    <t xml:space="preserve">                    CPF 905.646.007-25                                        </t>
  </si>
  <si>
    <t>-</t>
  </si>
  <si>
    <t>1 - RECEITAS</t>
  </si>
  <si>
    <t/>
  </si>
  <si>
    <t>TOTAL DO PASSIVO</t>
  </si>
  <si>
    <t>de caixa gerados pelas atividades operacionais:</t>
  </si>
  <si>
    <t>Ajustes para conciliar o resultado do caixa e equivalentes</t>
  </si>
  <si>
    <t>Demonstração das Mutações do Patrimônio Líquido e Recursos para 
Aumento de Capital</t>
  </si>
  <si>
    <t>31.12.2023</t>
  </si>
  <si>
    <t>Provisão p/Créditos de Liquidação Duvidosa - Constituição/Reversão</t>
  </si>
  <si>
    <t>5 - VR ADICIONADO LIQUIDO PRODUZIDO PELA COMPANHIA</t>
  </si>
  <si>
    <t>Receita de Investimento-Subvenções Ativos Próprios</t>
  </si>
  <si>
    <t>Subtotal</t>
  </si>
  <si>
    <t>Em 01 de janeiro de 2023</t>
  </si>
  <si>
    <t>Em 01 de janeiro de 2024</t>
  </si>
  <si>
    <t>Créditos a receber - Clientes</t>
  </si>
  <si>
    <t>Créditos a Receber Clientes</t>
  </si>
  <si>
    <t>Obrigações tributárias</t>
  </si>
  <si>
    <t>Obrigações tributárias e contribuições</t>
  </si>
  <si>
    <t>( u )</t>
  </si>
  <si>
    <t>(x)</t>
  </si>
  <si>
    <t>Impostos e Contribuições Incidentes s/ Serviços Prestados</t>
  </si>
  <si>
    <t>Depreciações e amortizações</t>
  </si>
  <si>
    <t>Adiantamento à funcionários</t>
  </si>
  <si>
    <t>Período de três meses findos em</t>
  </si>
  <si>
    <t>Depreciações / amortizações - Ativos Baixados</t>
  </si>
  <si>
    <t>Custo dos Produtos e Serviços Prestados</t>
  </si>
  <si>
    <r>
      <t>Demonstração do Fluxo de Caixa</t>
    </r>
    <r>
      <rPr>
        <b/>
        <sz val="14"/>
        <rFont val="Arial"/>
        <family val="2"/>
      </rPr>
      <t xml:space="preserve"> Pelo Método Indireto</t>
    </r>
  </si>
  <si>
    <t>Contador - CRC/SP 1SP092004/O-5</t>
  </si>
  <si>
    <t xml:space="preserve">em 30 de setembro de 2024 e 31 de dezembro de 2023 </t>
  </si>
  <si>
    <t>Períodos de 09 (nove) meses e  03 (três ) meses findos em 30 de setembro de 2024 e 2023</t>
  </si>
  <si>
    <t>30.09.2024</t>
  </si>
  <si>
    <t>30.09.2023</t>
  </si>
  <si>
    <t xml:space="preserve"> em 30 de setembro de 2024 e 30 de setembro de 2023</t>
  </si>
  <si>
    <t>em 30 de setembro de 2024 e 30 de setembro de 2023</t>
  </si>
  <si>
    <t>Em 30 de setembro de 2023</t>
  </si>
  <si>
    <t>Em 30 de setembro de 2024</t>
  </si>
  <si>
    <t>Período nove meses findos em</t>
  </si>
  <si>
    <t>Caixa líquido gerado p/atividades de financiamento c/terceiros</t>
  </si>
  <si>
    <t>Caixa líquido utilizado p/atividades de financiamento c/acionistas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</si>
</sst>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.00_);\(#,##0.00\)"/>
    <numFmt numFmtId="165" formatCode="_(* #,##0.00_);_(* \(#,##0.00\);_(* \-??_);_(@_)"/>
    <numFmt numFmtId="166" formatCode="00,"/>
    <numFmt numFmtId="167" formatCode="_(* #,##0_);_(* \(#,##0\);_(* \-??_);_(@_)"/>
    <numFmt numFmtId="168" formatCode="_(* #,##0_);_(* \(#,##0\);_(* \-_);_(@_)"/>
    <numFmt numFmtId="169" formatCode="#"/>
    <numFmt numFmtId="170" formatCode="d/m/yyyy"/>
    <numFmt numFmtId="171" formatCode="000,000,"/>
    <numFmt numFmtId="172" formatCode="00,000"/>
    <numFmt numFmtId="173" formatCode="d/mm/yyyy"/>
    <numFmt numFmtId="174" formatCode="_-* #,##0_-;\-* #,##0_-;_-* &quot;-&quot;??_-;_-@_-"/>
  </numFmts>
  <fonts count="63">
    <font>
      <sz val="10"/>
      <name val="Arial"/>
      <family val="2"/>
      <charset val="1"/>
    </font>
    <font>
      <i/>
      <sz val="10"/>
      <name val="Arial"/>
      <family val="2"/>
      <charset val="1"/>
    </font>
    <font>
      <sz val="10"/>
      <color indexed="8"/>
      <name val="Arial"/>
      <family val="2"/>
      <charset val="1"/>
    </font>
    <font>
      <i/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u/>
      <sz val="10"/>
      <name val="Arial"/>
      <family val="2"/>
      <charset val="1"/>
    </font>
    <font>
      <b/>
      <sz val="12"/>
      <name val="Calibri"/>
      <family val="2"/>
      <charset val="1"/>
    </font>
    <font>
      <b/>
      <sz val="10"/>
      <name val="Arial"/>
      <family val="2"/>
      <charset val="1"/>
    </font>
    <font>
      <sz val="8"/>
      <name val="Courier New"/>
      <family val="3"/>
      <charset val="1"/>
    </font>
    <font>
      <b/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4"/>
      <color indexed="8"/>
      <name val="Arial"/>
      <family val="2"/>
      <charset val="1"/>
    </font>
    <font>
      <b/>
      <i/>
      <sz val="10"/>
      <color indexed="8"/>
      <name val="Arial"/>
      <family val="2"/>
    </font>
    <font>
      <b/>
      <i/>
      <sz val="10"/>
      <color indexed="9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  <charset val="1"/>
    </font>
    <font>
      <sz val="14"/>
      <name val="Arial"/>
      <family val="2"/>
      <charset val="1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sz val="10"/>
      <name val="Arial MT"/>
      <family val="2"/>
      <charset val="1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i/>
      <sz val="9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2"/>
      <name val="Arial"/>
      <family val="2"/>
    </font>
    <font>
      <b/>
      <sz val="8"/>
      <color rgb="FFFF0000"/>
      <name val="Wingdings"/>
      <charset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2"/>
      <color indexed="8"/>
      <name val="Arial"/>
      <family val="2"/>
    </font>
    <font>
      <sz val="12"/>
      <name val="Arial"/>
      <family val="2"/>
      <charset val="1"/>
    </font>
    <font>
      <b/>
      <sz val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  <charset val="1"/>
    </font>
    <font>
      <sz val="10"/>
      <color rgb="FF00B05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56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26"/>
      </patternFill>
    </fill>
    <fill>
      <patternFill patternType="solid">
        <fgColor rgb="FF333399"/>
        <bgColor indexed="26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/>
    <xf numFmtId="172" fontId="11" fillId="0" borderId="0" applyBorder="0" applyProtection="0"/>
    <xf numFmtId="0" fontId="12" fillId="0" borderId="0"/>
    <xf numFmtId="9" fontId="11" fillId="0" borderId="0" applyBorder="0" applyProtection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165" fontId="11" fillId="0" borderId="0" applyBorder="0" applyProtection="0"/>
    <xf numFmtId="165" fontId="12" fillId="0" borderId="0" applyFill="0" applyBorder="0" applyAlignment="0" applyProtection="0"/>
  </cellStyleXfs>
  <cellXfs count="42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/>
    <xf numFmtId="165" fontId="11" fillId="0" borderId="0" xfId="6" applyBorder="1" applyProtection="1"/>
    <xf numFmtId="0" fontId="8" fillId="0" borderId="1" xfId="0" applyFont="1" applyBorder="1" applyAlignment="1" applyProtection="1"/>
    <xf numFmtId="0" fontId="0" fillId="0" borderId="0" xfId="0" applyBorder="1" applyAlignment="1" applyProtection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wrapText="1"/>
    </xf>
    <xf numFmtId="0" fontId="8" fillId="2" borderId="0" xfId="0" applyFont="1" applyFill="1" applyBorder="1" applyAlignment="1" applyProtection="1">
      <alignment horizontal="left"/>
    </xf>
    <xf numFmtId="0" fontId="0" fillId="2" borderId="0" xfId="0" applyFill="1"/>
    <xf numFmtId="165" fontId="0" fillId="0" borderId="0" xfId="6" applyFont="1" applyBorder="1" applyAlignment="1" applyProtection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0" fillId="0" borderId="0" xfId="0" applyFont="1" applyBorder="1" applyAlignment="1"/>
    <xf numFmtId="0" fontId="6" fillId="0" borderId="0" xfId="0" applyFont="1" applyBorder="1" applyAlignment="1">
      <alignment horizontal="center"/>
    </xf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 applyProtection="1">
      <alignment horizontal="right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165" fontId="0" fillId="0" borderId="0" xfId="1" applyNumberFormat="1" applyFont="1" applyBorder="1" applyAlignment="1" applyProtection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9" fillId="0" borderId="11" xfId="0" applyFont="1" applyBorder="1"/>
    <xf numFmtId="0" fontId="0" fillId="0" borderId="4" xfId="0" applyBorder="1" applyAlignment="1">
      <alignment horizontal="center" vertical="center"/>
    </xf>
    <xf numFmtId="0" fontId="0" fillId="0" borderId="12" xfId="0" applyBorder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3" fontId="0" fillId="0" borderId="14" xfId="0" applyNumberFormat="1" applyBorder="1" applyAlignment="1">
      <alignment horizontal="center" vertical="center"/>
    </xf>
    <xf numFmtId="165" fontId="0" fillId="0" borderId="6" xfId="6" applyFont="1" applyBorder="1" applyAlignment="1" applyProtection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4" xfId="0" applyBorder="1"/>
    <xf numFmtId="165" fontId="0" fillId="0" borderId="15" xfId="6" applyFont="1" applyBorder="1" applyAlignment="1" applyProtection="1">
      <alignment horizontal="center" vertical="center"/>
    </xf>
    <xf numFmtId="0" fontId="9" fillId="0" borderId="16" xfId="0" applyFont="1" applyBorder="1"/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9" fillId="0" borderId="19" xfId="0" applyFont="1" applyBorder="1"/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3" fontId="0" fillId="0" borderId="22" xfId="0" applyNumberForma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3" fontId="0" fillId="0" borderId="21" xfId="0" applyNumberFormat="1" applyBorder="1" applyAlignment="1">
      <alignment horizontal="center" vertical="center"/>
    </xf>
    <xf numFmtId="0" fontId="0" fillId="0" borderId="23" xfId="0" applyBorder="1"/>
    <xf numFmtId="0" fontId="0" fillId="0" borderId="22" xfId="0" applyBorder="1" applyAlignment="1">
      <alignment horizontal="center" vertical="center"/>
    </xf>
    <xf numFmtId="0" fontId="9" fillId="0" borderId="5" xfId="0" applyFont="1" applyBorder="1"/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13" fillId="3" borderId="0" xfId="2" applyNumberFormat="1" applyFont="1" applyFill="1" applyBorder="1" applyAlignment="1" applyProtection="1">
      <alignment horizontal="center" vertical="center" wrapText="1"/>
    </xf>
    <xf numFmtId="0" fontId="12" fillId="3" borderId="0" xfId="2" applyFill="1" applyBorder="1" applyAlignment="1">
      <alignment horizontal="center" vertical="center"/>
    </xf>
    <xf numFmtId="0" fontId="41" fillId="0" borderId="0" xfId="0" applyFont="1" applyBorder="1"/>
    <xf numFmtId="0" fontId="33" fillId="6" borderId="0" xfId="0" applyFont="1" applyFill="1" applyBorder="1" applyProtection="1"/>
    <xf numFmtId="0" fontId="0" fillId="6" borderId="0" xfId="0" applyFont="1" applyFill="1" applyBorder="1"/>
    <xf numFmtId="0" fontId="0" fillId="0" borderId="0" xfId="0" applyFont="1" applyFill="1" applyBorder="1"/>
    <xf numFmtId="0" fontId="30" fillId="0" borderId="0" xfId="0" applyFont="1" applyBorder="1"/>
    <xf numFmtId="0" fontId="33" fillId="0" borderId="0" xfId="0" applyFont="1" applyBorder="1" applyProtection="1"/>
    <xf numFmtId="165" fontId="0" fillId="3" borderId="0" xfId="6" applyFont="1" applyFill="1" applyBorder="1" applyAlignment="1" applyProtection="1"/>
    <xf numFmtId="0" fontId="12" fillId="0" borderId="0" xfId="0" applyFont="1" applyBorder="1"/>
    <xf numFmtId="168" fontId="23" fillId="0" borderId="0" xfId="6" applyNumberFormat="1" applyFont="1" applyBorder="1" applyAlignment="1" applyProtection="1">
      <alignment vertical="center"/>
    </xf>
    <xf numFmtId="0" fontId="34" fillId="3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horizontal="center"/>
    </xf>
    <xf numFmtId="0" fontId="19" fillId="0" borderId="0" xfId="2" applyNumberFormat="1" applyFont="1" applyBorder="1" applyAlignment="1">
      <alignment horizontal="center" vertical="center" wrapText="1"/>
    </xf>
    <xf numFmtId="167" fontId="23" fillId="0" borderId="0" xfId="6" applyNumberFormat="1" applyFont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vertical="center"/>
    </xf>
    <xf numFmtId="0" fontId="13" fillId="5" borderId="0" xfId="0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2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167" fontId="23" fillId="0" borderId="0" xfId="6" applyNumberFormat="1" applyFont="1" applyBorder="1" applyAlignment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167" fontId="23" fillId="0" borderId="0" xfId="6" applyNumberFormat="1" applyFont="1" applyFill="1" applyBorder="1" applyAlignment="1" applyProtection="1">
      <alignment vertical="center"/>
    </xf>
    <xf numFmtId="167" fontId="23" fillId="6" borderId="0" xfId="6" applyNumberFormat="1" applyFont="1" applyFill="1" applyBorder="1" applyAlignment="1" applyProtection="1">
      <alignment vertical="center"/>
    </xf>
    <xf numFmtId="165" fontId="12" fillId="0" borderId="0" xfId="6" applyFont="1" applyBorder="1" applyAlignment="1">
      <alignment vertical="center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6" applyNumberFormat="1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67" fontId="13" fillId="0" borderId="25" xfId="6" applyNumberFormat="1" applyFont="1" applyBorder="1" applyAlignment="1" applyProtection="1">
      <alignment vertical="center"/>
    </xf>
    <xf numFmtId="168" fontId="23" fillId="5" borderId="0" xfId="6" applyNumberFormat="1" applyFont="1" applyFill="1" applyBorder="1" applyAlignment="1" applyProtection="1">
      <alignment vertical="center"/>
    </xf>
    <xf numFmtId="167" fontId="17" fillId="0" borderId="25" xfId="0" applyNumberFormat="1" applyFont="1" applyBorder="1" applyAlignment="1">
      <alignment vertical="center"/>
    </xf>
    <xf numFmtId="0" fontId="2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169" fontId="28" fillId="3" borderId="0" xfId="0" applyNumberFormat="1" applyFont="1" applyFill="1" applyBorder="1" applyAlignment="1" applyProtection="1">
      <alignment vertical="center"/>
    </xf>
    <xf numFmtId="0" fontId="23" fillId="3" borderId="0" xfId="0" applyFont="1" applyFill="1" applyBorder="1" applyAlignment="1" applyProtection="1">
      <alignment vertical="center"/>
    </xf>
    <xf numFmtId="168" fontId="23" fillId="3" borderId="0" xfId="6" applyNumberFormat="1" applyFont="1" applyFill="1" applyBorder="1" applyAlignment="1" applyProtection="1">
      <alignment vertical="center"/>
    </xf>
    <xf numFmtId="0" fontId="27" fillId="4" borderId="0" xfId="0" applyFont="1" applyFill="1" applyBorder="1" applyAlignment="1" applyProtection="1">
      <alignment horizontal="left" vertical="center"/>
    </xf>
    <xf numFmtId="167" fontId="24" fillId="4" borderId="0" xfId="6" applyNumberFormat="1" applyFont="1" applyFill="1" applyBorder="1" applyAlignment="1" applyProtection="1">
      <alignment vertical="center"/>
    </xf>
    <xf numFmtId="167" fontId="23" fillId="0" borderId="0" xfId="6" applyNumberFormat="1" applyFont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right" vertical="center"/>
    </xf>
    <xf numFmtId="168" fontId="20" fillId="3" borderId="0" xfId="6" applyNumberFormat="1" applyFont="1" applyFill="1" applyBorder="1" applyAlignment="1" applyProtection="1">
      <alignment vertical="center"/>
    </xf>
    <xf numFmtId="43" fontId="42" fillId="4" borderId="0" xfId="0" applyNumberFormat="1" applyFont="1" applyFill="1" applyBorder="1" applyAlignment="1" applyProtection="1">
      <alignment horizontal="center" vertical="center"/>
    </xf>
    <xf numFmtId="167" fontId="20" fillId="3" borderId="0" xfId="6" applyNumberFormat="1" applyFont="1" applyFill="1" applyBorder="1" applyAlignment="1" applyProtection="1">
      <alignment vertical="center"/>
    </xf>
    <xf numFmtId="0" fontId="12" fillId="6" borderId="0" xfId="0" applyFont="1" applyFill="1" applyBorder="1"/>
    <xf numFmtId="167" fontId="20" fillId="3" borderId="0" xfId="6" applyNumberFormat="1" applyFont="1" applyFill="1" applyBorder="1" applyAlignment="1" applyProtection="1">
      <alignment horizontal="center" vertical="center"/>
    </xf>
    <xf numFmtId="0" fontId="43" fillId="7" borderId="0" xfId="0" applyFont="1" applyFill="1" applyBorder="1" applyAlignment="1" applyProtection="1">
      <alignment vertical="center"/>
    </xf>
    <xf numFmtId="0" fontId="0" fillId="0" borderId="0" xfId="0" applyFont="1" applyFill="1"/>
    <xf numFmtId="0" fontId="44" fillId="6" borderId="0" xfId="0" applyFont="1" applyFill="1" applyBorder="1" applyAlignment="1">
      <alignment vertical="center"/>
    </xf>
    <xf numFmtId="168" fontId="12" fillId="3" borderId="0" xfId="6" applyNumberFormat="1" applyFont="1" applyFill="1" applyBorder="1" applyAlignment="1" applyProtection="1">
      <alignment vertical="center"/>
    </xf>
    <xf numFmtId="167" fontId="19" fillId="0" borderId="0" xfId="0" applyNumberFormat="1" applyFont="1" applyFill="1" applyBorder="1" applyAlignment="1" applyProtection="1">
      <alignment horizontal="center" vertical="center" wrapText="1"/>
    </xf>
    <xf numFmtId="167" fontId="20" fillId="0" borderId="0" xfId="5" applyNumberFormat="1" applyFont="1" applyFill="1" applyBorder="1" applyAlignment="1" applyProtection="1">
      <alignment vertical="center"/>
    </xf>
    <xf numFmtId="0" fontId="35" fillId="3" borderId="0" xfId="0" applyFont="1" applyFill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0" fontId="22" fillId="0" borderId="0" xfId="0" applyNumberFormat="1" applyFont="1" applyFill="1" applyBorder="1" applyAlignment="1" applyProtection="1">
      <alignment horizontal="center" vertical="center"/>
    </xf>
    <xf numFmtId="43" fontId="42" fillId="0" borderId="0" xfId="0" applyNumberFormat="1" applyFont="1" applyFill="1" applyBorder="1" applyAlignment="1" applyProtection="1">
      <alignment horizontal="center" vertical="center"/>
    </xf>
    <xf numFmtId="165" fontId="20" fillId="0" borderId="0" xfId="6" applyFont="1" applyFill="1" applyBorder="1" applyAlignment="1" applyProtection="1">
      <alignment horizontal="center" vertical="center"/>
    </xf>
    <xf numFmtId="165" fontId="19" fillId="0" borderId="0" xfId="0" applyNumberFormat="1" applyFont="1" applyFill="1" applyBorder="1" applyAlignment="1" applyProtection="1">
      <alignment horizontal="center" vertical="center"/>
    </xf>
    <xf numFmtId="168" fontId="20" fillId="0" borderId="0" xfId="6" applyNumberFormat="1" applyFont="1" applyFill="1" applyBorder="1" applyAlignment="1" applyProtection="1">
      <alignment horizontal="center" vertical="center"/>
    </xf>
    <xf numFmtId="168" fontId="20" fillId="0" borderId="0" xfId="6" applyNumberFormat="1" applyFont="1" applyFill="1" applyBorder="1" applyAlignment="1" applyProtection="1">
      <alignment vertical="center"/>
    </xf>
    <xf numFmtId="167" fontId="19" fillId="0" borderId="0" xfId="0" applyNumberFormat="1" applyFont="1" applyFill="1" applyBorder="1" applyAlignment="1" applyProtection="1">
      <alignment vertical="center"/>
    </xf>
    <xf numFmtId="168" fontId="42" fillId="0" borderId="0" xfId="6" applyNumberFormat="1" applyFont="1" applyFill="1" applyBorder="1" applyAlignment="1" applyProtection="1">
      <alignment vertical="center"/>
    </xf>
    <xf numFmtId="43" fontId="19" fillId="0" borderId="0" xfId="0" applyNumberFormat="1" applyFont="1" applyFill="1" applyBorder="1" applyAlignment="1" applyProtection="1">
      <alignment vertical="center"/>
    </xf>
    <xf numFmtId="167" fontId="20" fillId="0" borderId="0" xfId="6" applyNumberFormat="1" applyFont="1" applyFill="1" applyBorder="1" applyAlignment="1" applyProtection="1">
      <alignment horizontal="center" vertical="center"/>
    </xf>
    <xf numFmtId="170" fontId="4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3" fillId="6" borderId="0" xfId="0" applyFont="1" applyFill="1" applyBorder="1" applyProtection="1"/>
    <xf numFmtId="0" fontId="45" fillId="3" borderId="0" xfId="0" applyFont="1" applyFill="1" applyBorder="1" applyAlignment="1">
      <alignment horizontal="center"/>
    </xf>
    <xf numFmtId="0" fontId="46" fillId="3" borderId="0" xfId="0" applyFont="1" applyFill="1" applyBorder="1" applyAlignment="1">
      <alignment horizontal="center"/>
    </xf>
    <xf numFmtId="168" fontId="42" fillId="4" borderId="0" xfId="6" applyNumberFormat="1" applyFont="1" applyFill="1" applyBorder="1" applyAlignment="1" applyProtection="1">
      <alignment vertical="center"/>
    </xf>
    <xf numFmtId="168" fontId="42" fillId="8" borderId="0" xfId="6" applyNumberFormat="1" applyFont="1" applyFill="1" applyBorder="1" applyAlignment="1" applyProtection="1">
      <alignment vertical="center"/>
    </xf>
    <xf numFmtId="165" fontId="19" fillId="5" borderId="0" xfId="0" applyNumberFormat="1" applyFont="1" applyFill="1" applyBorder="1" applyAlignment="1" applyProtection="1">
      <alignment horizontal="center" vertical="center"/>
    </xf>
    <xf numFmtId="168" fontId="20" fillId="3" borderId="0" xfId="6" applyNumberFormat="1" applyFont="1" applyFill="1" applyBorder="1" applyAlignment="1" applyProtection="1">
      <alignment horizontal="center" vertical="center"/>
    </xf>
    <xf numFmtId="170" fontId="22" fillId="8" borderId="0" xfId="0" applyNumberFormat="1" applyFont="1" applyFill="1" applyBorder="1" applyAlignment="1" applyProtection="1">
      <alignment horizontal="center" vertical="center"/>
    </xf>
    <xf numFmtId="167" fontId="19" fillId="5" borderId="0" xfId="0" applyNumberFormat="1" applyFont="1" applyFill="1" applyBorder="1" applyAlignment="1" applyProtection="1">
      <alignment vertical="center"/>
    </xf>
    <xf numFmtId="167" fontId="20" fillId="0" borderId="0" xfId="6" applyNumberFormat="1" applyFont="1" applyFill="1" applyBorder="1" applyAlignment="1" applyProtection="1">
      <alignment vertical="center"/>
    </xf>
    <xf numFmtId="174" fontId="19" fillId="5" borderId="0" xfId="0" applyNumberFormat="1" applyFont="1" applyFill="1" applyBorder="1" applyAlignment="1" applyProtection="1">
      <alignment vertical="center"/>
    </xf>
    <xf numFmtId="0" fontId="48" fillId="6" borderId="0" xfId="0" applyFont="1" applyFill="1" applyBorder="1" applyAlignment="1">
      <alignment vertical="center"/>
    </xf>
    <xf numFmtId="165" fontId="20" fillId="0" borderId="0" xfId="6" applyFont="1" applyBorder="1" applyAlignment="1" applyProtection="1">
      <alignment horizontal="center" vertical="center"/>
    </xf>
    <xf numFmtId="167" fontId="20" fillId="0" borderId="0" xfId="6" applyNumberFormat="1" applyFont="1" applyBorder="1" applyAlignment="1" applyProtection="1">
      <alignment horizontal="left" vertical="center"/>
    </xf>
    <xf numFmtId="167" fontId="20" fillId="0" borderId="0" xfId="6" applyNumberFormat="1" applyFont="1" applyBorder="1" applyAlignment="1" applyProtection="1">
      <alignment horizontal="center" vertical="center"/>
    </xf>
    <xf numFmtId="167" fontId="49" fillId="10" borderId="0" xfId="6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8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horizontal="center" vertical="center"/>
    </xf>
    <xf numFmtId="0" fontId="33" fillId="6" borderId="0" xfId="0" applyFont="1" applyFill="1" applyBorder="1" applyAlignment="1" applyProtection="1">
      <alignment vertical="center"/>
    </xf>
    <xf numFmtId="165" fontId="11" fillId="9" borderId="0" xfId="6" applyFont="1" applyFill="1" applyBorder="1" applyAlignment="1" applyProtection="1">
      <alignment vertical="center"/>
    </xf>
    <xf numFmtId="165" fontId="11" fillId="0" borderId="0" xfId="6" applyFont="1" applyFill="1" applyBorder="1" applyAlignment="1" applyProtection="1">
      <alignment vertical="center"/>
    </xf>
    <xf numFmtId="165" fontId="0" fillId="3" borderId="0" xfId="6" applyFont="1" applyFill="1" applyBorder="1" applyAlignment="1" applyProtection="1">
      <alignment horizontal="right"/>
    </xf>
    <xf numFmtId="0" fontId="0" fillId="0" borderId="0" xfId="0" quotePrefix="1" applyFont="1" applyBorder="1"/>
    <xf numFmtId="0" fontId="43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43" fillId="4" borderId="0" xfId="0" applyFont="1" applyFill="1" applyBorder="1" applyAlignment="1" applyProtection="1">
      <alignment horizontal="center" vertical="center"/>
    </xf>
    <xf numFmtId="0" fontId="43" fillId="8" borderId="0" xfId="0" applyFont="1" applyFill="1" applyBorder="1" applyAlignment="1" applyProtection="1">
      <alignment vertical="center"/>
    </xf>
    <xf numFmtId="170" fontId="43" fillId="0" borderId="0" xfId="0" applyNumberFormat="1" applyFont="1" applyFill="1" applyBorder="1" applyAlignment="1" applyProtection="1">
      <alignment horizontal="center" vertical="center"/>
    </xf>
    <xf numFmtId="0" fontId="24" fillId="8" borderId="0" xfId="0" applyFont="1" applyFill="1" applyBorder="1" applyAlignment="1" applyProtection="1">
      <alignment vertical="center"/>
    </xf>
    <xf numFmtId="170" fontId="24" fillId="8" borderId="0" xfId="0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vertical="center"/>
    </xf>
    <xf numFmtId="0" fontId="43" fillId="8" borderId="0" xfId="0" applyFont="1" applyFill="1" applyBorder="1" applyAlignment="1" applyProtection="1">
      <alignment horizontal="center" vertical="center"/>
    </xf>
    <xf numFmtId="0" fontId="12" fillId="9" borderId="0" xfId="0" applyFont="1" applyFill="1" applyBorder="1" applyAlignment="1" applyProtection="1">
      <alignment vertical="center"/>
    </xf>
    <xf numFmtId="165" fontId="12" fillId="0" borderId="0" xfId="6" applyFont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7" fillId="9" borderId="0" xfId="0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0" fontId="12" fillId="6" borderId="0" xfId="0" applyFont="1" applyFill="1" applyBorder="1" applyAlignment="1" applyProtection="1">
      <alignment horizontal="left" vertical="center"/>
    </xf>
    <xf numFmtId="0" fontId="17" fillId="9" borderId="0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 vertical="center"/>
    </xf>
    <xf numFmtId="167" fontId="17" fillId="0" borderId="0" xfId="0" applyNumberFormat="1" applyFont="1" applyFill="1" applyBorder="1" applyAlignment="1" applyProtection="1">
      <alignment vertical="center"/>
    </xf>
    <xf numFmtId="167" fontId="12" fillId="0" borderId="0" xfId="6" applyNumberFormat="1" applyFont="1" applyFill="1" applyBorder="1" applyAlignment="1" applyProtection="1">
      <alignment vertical="center"/>
    </xf>
    <xf numFmtId="167" fontId="12" fillId="3" borderId="0" xfId="6" applyNumberFormat="1" applyFont="1" applyFill="1" applyBorder="1" applyAlignment="1" applyProtection="1">
      <alignment vertical="center"/>
    </xf>
    <xf numFmtId="0" fontId="43" fillId="4" borderId="0" xfId="0" applyFont="1" applyFill="1" applyBorder="1" applyAlignment="1" applyProtection="1">
      <alignment vertical="center" wrapText="1"/>
    </xf>
    <xf numFmtId="168" fontId="43" fillId="4" borderId="0" xfId="6" applyNumberFormat="1" applyFont="1" applyFill="1" applyBorder="1" applyAlignment="1" applyProtection="1">
      <alignment vertical="center"/>
    </xf>
    <xf numFmtId="0" fontId="43" fillId="8" borderId="0" xfId="0" applyFont="1" applyFill="1" applyBorder="1" applyAlignment="1" applyProtection="1">
      <alignment vertical="center" wrapText="1"/>
    </xf>
    <xf numFmtId="168" fontId="43" fillId="8" borderId="0" xfId="6" applyNumberFormat="1" applyFont="1" applyFill="1" applyBorder="1" applyAlignment="1" applyProtection="1">
      <alignment vertical="center"/>
    </xf>
    <xf numFmtId="167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2" applyNumberFormat="1" applyFont="1" applyBorder="1" applyAlignment="1">
      <alignment horizontal="center" vertical="center" wrapText="1"/>
    </xf>
    <xf numFmtId="167" fontId="43" fillId="4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167" fontId="12" fillId="0" borderId="0" xfId="0" applyNumberFormat="1" applyFont="1" applyFill="1" applyBorder="1" applyAlignment="1" applyProtection="1">
      <alignment vertical="center"/>
    </xf>
    <xf numFmtId="167" fontId="43" fillId="0" borderId="0" xfId="0" applyNumberFormat="1" applyFont="1" applyFill="1" applyBorder="1" applyAlignment="1" applyProtection="1">
      <alignment vertical="center"/>
    </xf>
    <xf numFmtId="0" fontId="15" fillId="0" borderId="0" xfId="2" applyFont="1" applyBorder="1" applyAlignment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167" fontId="12" fillId="0" borderId="0" xfId="4" applyNumberFormat="1" applyFont="1" applyFill="1" applyBorder="1" applyAlignment="1" applyProtection="1">
      <alignment horizontal="center" vertical="center"/>
    </xf>
    <xf numFmtId="0" fontId="23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167" fontId="12" fillId="3" borderId="0" xfId="6" applyNumberFormat="1" applyFont="1" applyFill="1" applyBorder="1" applyAlignment="1" applyProtection="1">
      <alignment horizontal="right" vertical="center"/>
    </xf>
    <xf numFmtId="171" fontId="12" fillId="3" borderId="0" xfId="6" applyNumberFormat="1" applyFont="1" applyFill="1" applyBorder="1" applyAlignment="1" applyProtection="1">
      <alignment vertical="center"/>
    </xf>
    <xf numFmtId="168" fontId="24" fillId="8" borderId="0" xfId="6" applyNumberFormat="1" applyFont="1" applyFill="1" applyBorder="1" applyAlignment="1" applyProtection="1">
      <alignment vertical="center"/>
    </xf>
    <xf numFmtId="167" fontId="50" fillId="10" borderId="0" xfId="6" applyNumberFormat="1" applyFont="1" applyFill="1" applyBorder="1" applyAlignment="1" applyProtection="1">
      <alignment horizontal="center" vertical="center"/>
    </xf>
    <xf numFmtId="167" fontId="12" fillId="3" borderId="0" xfId="6" applyNumberFormat="1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vertical="center"/>
    </xf>
    <xf numFmtId="168" fontId="24" fillId="0" borderId="0" xfId="6" applyNumberFormat="1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vertical="center"/>
    </xf>
    <xf numFmtId="168" fontId="43" fillId="4" borderId="0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Fill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165" fontId="0" fillId="3" borderId="0" xfId="6" applyFont="1" applyFill="1" applyBorder="1" applyAlignment="1" applyProtection="1">
      <alignment vertical="center"/>
    </xf>
    <xf numFmtId="0" fontId="43" fillId="4" borderId="0" xfId="0" applyFont="1" applyFill="1" applyBorder="1" applyAlignment="1" applyProtection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46" fillId="0" borderId="0" xfId="0" applyFont="1" applyBorder="1"/>
    <xf numFmtId="0" fontId="18" fillId="0" borderId="0" xfId="0" applyFont="1" applyBorder="1" applyAlignment="1">
      <alignment vertical="center" wrapText="1"/>
    </xf>
    <xf numFmtId="0" fontId="12" fillId="3" borderId="0" xfId="2" applyFill="1" applyBorder="1" applyAlignment="1">
      <alignment vertical="center"/>
    </xf>
    <xf numFmtId="39" fontId="14" fillId="3" borderId="0" xfId="2" applyNumberFormat="1" applyFont="1" applyFill="1" applyBorder="1" applyAlignment="1" applyProtection="1">
      <alignment horizontal="center" vertical="center" wrapText="1"/>
    </xf>
    <xf numFmtId="0" fontId="12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0" fontId="12" fillId="0" borderId="0" xfId="2" applyNumberFormat="1" applyFont="1" applyAlignment="1">
      <alignment vertical="center"/>
    </xf>
    <xf numFmtId="0" fontId="17" fillId="0" borderId="0" xfId="2" applyNumberFormat="1" applyFont="1" applyBorder="1" applyAlignment="1">
      <alignment horizontal="left" vertical="center"/>
    </xf>
    <xf numFmtId="0" fontId="37" fillId="0" borderId="0" xfId="2" applyFont="1" applyBorder="1" applyAlignment="1">
      <alignment horizontal="center" vertical="center"/>
    </xf>
    <xf numFmtId="167" fontId="17" fillId="0" borderId="0" xfId="2" applyNumberFormat="1" applyFont="1" applyBorder="1" applyAlignment="1">
      <alignment vertical="center"/>
    </xf>
    <xf numFmtId="167" fontId="17" fillId="0" borderId="0" xfId="2" applyNumberFormat="1" applyFont="1" applyBorder="1" applyAlignment="1">
      <alignment horizontal="center" vertical="center"/>
    </xf>
    <xf numFmtId="168" fontId="12" fillId="0" borderId="0" xfId="5" applyNumberFormat="1" applyFont="1" applyFill="1" applyBorder="1" applyAlignment="1" applyProtection="1">
      <alignment vertical="center"/>
    </xf>
    <xf numFmtId="0" fontId="20" fillId="0" borderId="0" xfId="2" applyFont="1" applyBorder="1" applyAlignment="1">
      <alignment vertical="center"/>
    </xf>
    <xf numFmtId="167" fontId="12" fillId="0" borderId="0" xfId="2" applyNumberFormat="1" applyFont="1" applyBorder="1" applyAlignment="1">
      <alignment vertical="center"/>
    </xf>
    <xf numFmtId="167" fontId="12" fillId="0" borderId="0" xfId="2" applyNumberFormat="1" applyFont="1" applyBorder="1" applyAlignment="1">
      <alignment horizontal="center" vertical="center"/>
    </xf>
    <xf numFmtId="168" fontId="12" fillId="0" borderId="0" xfId="5" applyNumberFormat="1" applyFont="1" applyFill="1" applyBorder="1" applyAlignment="1" applyProtection="1">
      <alignment horizontal="center" vertical="center"/>
    </xf>
    <xf numFmtId="167" fontId="20" fillId="0" borderId="0" xfId="2" applyNumberFormat="1" applyFont="1" applyBorder="1" applyAlignment="1">
      <alignment vertical="center"/>
    </xf>
    <xf numFmtId="167" fontId="20" fillId="0" borderId="0" xfId="5" applyNumberFormat="1" applyFont="1" applyFill="1" applyBorder="1" applyAlignment="1" applyProtection="1">
      <alignment horizontal="center" vertical="center"/>
    </xf>
    <xf numFmtId="165" fontId="12" fillId="0" borderId="0" xfId="7" applyFont="1" applyFill="1" applyBorder="1" applyAlignment="1" applyProtection="1">
      <alignment horizontal="center" vertical="center"/>
    </xf>
    <xf numFmtId="167" fontId="24" fillId="4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167" fontId="12" fillId="0" borderId="0" xfId="5" applyNumberFormat="1" applyFont="1" applyFill="1" applyBorder="1" applyAlignment="1" applyProtection="1">
      <alignment horizontal="center" vertical="center"/>
    </xf>
    <xf numFmtId="165" fontId="12" fillId="0" borderId="0" xfId="2" applyNumberFormat="1" applyFont="1" applyBorder="1" applyAlignment="1">
      <alignment vertical="center"/>
    </xf>
    <xf numFmtId="167" fontId="49" fillId="0" borderId="0" xfId="5" applyNumberFormat="1" applyFont="1" applyFill="1" applyBorder="1" applyAlignment="1" applyProtection="1">
      <alignment horizontal="center" vertical="center"/>
    </xf>
    <xf numFmtId="0" fontId="12" fillId="0" borderId="0" xfId="2" applyFont="1" applyFill="1" applyAlignment="1">
      <alignment vertical="center"/>
    </xf>
    <xf numFmtId="165" fontId="12" fillId="0" borderId="0" xfId="2" applyNumberFormat="1" applyFont="1" applyFill="1" applyBorder="1" applyAlignment="1">
      <alignment vertical="center"/>
    </xf>
    <xf numFmtId="0" fontId="12" fillId="0" borderId="0" xfId="2" quotePrefix="1" applyFont="1" applyAlignment="1">
      <alignment vertical="center"/>
    </xf>
    <xf numFmtId="165" fontId="12" fillId="0" borderId="0" xfId="2" applyNumberFormat="1" applyFont="1" applyBorder="1" applyAlignment="1">
      <alignment horizontal="center" vertical="center"/>
    </xf>
    <xf numFmtId="165" fontId="15" fillId="0" borderId="0" xfId="2" applyNumberFormat="1" applyFont="1" applyBorder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36" fillId="3" borderId="0" xfId="0" applyFont="1" applyFill="1" applyBorder="1" applyAlignment="1">
      <alignment vertical="center"/>
    </xf>
    <xf numFmtId="0" fontId="40" fillId="0" borderId="0" xfId="2" applyFont="1" applyAlignment="1">
      <alignment vertical="center"/>
    </xf>
    <xf numFmtId="0" fontId="12" fillId="3" borderId="0" xfId="2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vertical="center"/>
    </xf>
    <xf numFmtId="14" fontId="13" fillId="0" borderId="0" xfId="2" applyNumberFormat="1" applyFont="1" applyFill="1" applyBorder="1" applyAlignment="1" applyProtection="1">
      <alignment horizontal="center" vertical="center"/>
    </xf>
    <xf numFmtId="167" fontId="12" fillId="0" borderId="0" xfId="4" applyNumberFormat="1" applyFont="1" applyFill="1" applyBorder="1" applyAlignment="1" applyProtection="1">
      <alignment horizontal="right" vertical="center"/>
    </xf>
    <xf numFmtId="167" fontId="12" fillId="0" borderId="0" xfId="4" applyNumberFormat="1" applyFont="1" applyFill="1" applyBorder="1" applyAlignment="1" applyProtection="1">
      <alignment vertical="center"/>
    </xf>
    <xf numFmtId="0" fontId="17" fillId="0" borderId="0" xfId="2" applyFont="1" applyFill="1" applyAlignment="1">
      <alignment vertical="center"/>
    </xf>
    <xf numFmtId="167" fontId="12" fillId="0" borderId="0" xfId="2" applyNumberFormat="1" applyFont="1" applyAlignment="1">
      <alignment vertical="center"/>
    </xf>
    <xf numFmtId="0" fontId="12" fillId="3" borderId="0" xfId="2" applyNumberFormat="1" applyFont="1" applyFill="1" applyBorder="1" applyAlignment="1">
      <alignment vertical="center"/>
    </xf>
    <xf numFmtId="0" fontId="23" fillId="0" borderId="0" xfId="2" applyFont="1" applyFill="1" applyBorder="1" applyAlignment="1" applyProtection="1">
      <alignment vertical="center"/>
    </xf>
    <xf numFmtId="167" fontId="12" fillId="6" borderId="0" xfId="4" applyNumberFormat="1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>
      <alignment vertical="center"/>
    </xf>
    <xf numFmtId="0" fontId="23" fillId="0" borderId="0" xfId="2" applyFont="1" applyFill="1" applyBorder="1" applyAlignment="1" applyProtection="1">
      <alignment horizontal="left" vertical="center"/>
    </xf>
    <xf numFmtId="0" fontId="17" fillId="0" borderId="0" xfId="2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38" fillId="3" borderId="0" xfId="2" applyFont="1" applyFill="1" applyBorder="1" applyAlignment="1">
      <alignment horizontal="center" vertical="center"/>
    </xf>
    <xf numFmtId="167" fontId="12" fillId="0" borderId="0" xfId="0" applyNumberFormat="1" applyFont="1" applyBorder="1"/>
    <xf numFmtId="167" fontId="12" fillId="6" borderId="0" xfId="6" applyNumberFormat="1" applyFont="1" applyFill="1" applyBorder="1" applyAlignment="1" applyProtection="1">
      <alignment vertical="center"/>
    </xf>
    <xf numFmtId="167" fontId="12" fillId="9" borderId="0" xfId="6" applyNumberFormat="1" applyFont="1" applyFill="1" applyBorder="1" applyAlignment="1" applyProtection="1">
      <alignment vertical="center"/>
    </xf>
    <xf numFmtId="167" fontId="12" fillId="6" borderId="0" xfId="6" applyNumberFormat="1" applyFont="1" applyFill="1" applyBorder="1" applyAlignment="1" applyProtection="1">
      <alignment horizontal="left" vertical="center"/>
    </xf>
    <xf numFmtId="167" fontId="12" fillId="6" borderId="0" xfId="6" applyNumberFormat="1" applyFont="1" applyFill="1" applyBorder="1" applyAlignment="1" applyProtection="1">
      <alignment horizontal="center" vertical="center"/>
    </xf>
    <xf numFmtId="168" fontId="12" fillId="9" borderId="0" xfId="6" applyNumberFormat="1" applyFont="1" applyFill="1" applyBorder="1" applyAlignment="1" applyProtection="1">
      <alignment vertical="center"/>
    </xf>
    <xf numFmtId="167" fontId="39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7" fontId="0" fillId="0" borderId="0" xfId="0" applyNumberFormat="1" applyFont="1"/>
    <xf numFmtId="169" fontId="23" fillId="0" borderId="0" xfId="0" applyNumberFormat="1" applyFont="1" applyFill="1" applyBorder="1" applyAlignment="1" applyProtection="1">
      <alignment vertical="center"/>
    </xf>
    <xf numFmtId="0" fontId="36" fillId="3" borderId="0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167" fontId="12" fillId="0" borderId="0" xfId="2" applyNumberFormat="1" applyFont="1" applyFill="1" applyBorder="1" applyAlignment="1">
      <alignment horizontal="center" vertical="center"/>
    </xf>
    <xf numFmtId="167" fontId="44" fillId="6" borderId="0" xfId="5" applyNumberFormat="1" applyFont="1" applyFill="1" applyBorder="1" applyAlignment="1" applyProtection="1">
      <alignment vertical="center"/>
    </xf>
    <xf numFmtId="167" fontId="44" fillId="0" borderId="0" xfId="2" applyNumberFormat="1" applyFont="1" applyBorder="1" applyAlignment="1">
      <alignment vertical="center"/>
    </xf>
    <xf numFmtId="167" fontId="44" fillId="0" borderId="0" xfId="5" applyNumberFormat="1" applyFont="1" applyFill="1" applyBorder="1" applyAlignment="1" applyProtection="1">
      <alignment vertical="center"/>
    </xf>
    <xf numFmtId="167" fontId="48" fillId="0" borderId="0" xfId="5" applyNumberFormat="1" applyFont="1" applyFill="1" applyBorder="1" applyAlignment="1" applyProtection="1">
      <alignment vertical="center"/>
    </xf>
    <xf numFmtId="167" fontId="51" fillId="0" borderId="0" xfId="2" applyNumberFormat="1" applyFont="1" applyBorder="1" applyAlignment="1">
      <alignment vertical="center"/>
    </xf>
    <xf numFmtId="167" fontId="52" fillId="0" borderId="0" xfId="2" applyNumberFormat="1" applyFont="1" applyBorder="1" applyAlignment="1">
      <alignment vertical="center"/>
    </xf>
    <xf numFmtId="167" fontId="53" fillId="0" borderId="0" xfId="2" applyNumberFormat="1" applyFont="1" applyBorder="1" applyAlignment="1">
      <alignment vertical="center"/>
    </xf>
    <xf numFmtId="165" fontId="44" fillId="0" borderId="0" xfId="7" applyFont="1" applyFill="1" applyBorder="1" applyAlignment="1" applyProtection="1">
      <alignment horizontal="center" vertical="center"/>
    </xf>
    <xf numFmtId="167" fontId="44" fillId="6" borderId="0" xfId="5" applyNumberFormat="1" applyFont="1" applyFill="1" applyBorder="1" applyAlignment="1" applyProtection="1">
      <alignment horizontal="center" vertical="center"/>
    </xf>
    <xf numFmtId="167" fontId="44" fillId="0" borderId="0" xfId="5" applyNumberFormat="1" applyFont="1" applyFill="1" applyBorder="1" applyAlignment="1" applyProtection="1">
      <alignment horizontal="center" vertical="center"/>
    </xf>
    <xf numFmtId="0" fontId="48" fillId="0" borderId="0" xfId="2" applyFont="1" applyBorder="1" applyAlignment="1">
      <alignment vertical="center"/>
    </xf>
    <xf numFmtId="165" fontId="52" fillId="0" borderId="0" xfId="7" applyFont="1" applyFill="1" applyBorder="1" applyAlignment="1" applyProtection="1">
      <alignment horizontal="center" vertical="center"/>
    </xf>
    <xf numFmtId="167" fontId="52" fillId="0" borderId="0" xfId="5" applyNumberFormat="1" applyFont="1" applyFill="1" applyBorder="1" applyAlignment="1" applyProtection="1">
      <alignment horizontal="center" vertical="center"/>
    </xf>
    <xf numFmtId="0" fontId="54" fillId="3" borderId="0" xfId="0" applyFont="1" applyFill="1" applyBorder="1" applyAlignment="1" applyProtection="1">
      <alignment vertical="center"/>
    </xf>
    <xf numFmtId="0" fontId="54" fillId="0" borderId="0" xfId="2" applyFont="1" applyBorder="1" applyAlignment="1">
      <alignment vertical="center"/>
    </xf>
    <xf numFmtId="167" fontId="48" fillId="0" borderId="0" xfId="5" applyNumberFormat="1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/>
    </xf>
    <xf numFmtId="0" fontId="46" fillId="3" borderId="0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2" fillId="9" borderId="0" xfId="0" applyFont="1" applyFill="1" applyBorder="1" applyAlignment="1" applyProtection="1">
      <alignment horizontal="left" vertical="center" wrapText="1"/>
    </xf>
    <xf numFmtId="167" fontId="20" fillId="3" borderId="0" xfId="6" applyNumberFormat="1" applyFont="1" applyFill="1" applyBorder="1" applyAlignment="1" applyProtection="1"/>
    <xf numFmtId="168" fontId="42" fillId="4" borderId="0" xfId="6" applyNumberFormat="1" applyFont="1" applyFill="1" applyBorder="1" applyAlignment="1" applyProtection="1">
      <alignment horizontal="center" vertical="center"/>
    </xf>
    <xf numFmtId="167" fontId="12" fillId="0" borderId="0" xfId="2" applyNumberFormat="1" applyFont="1" applyFill="1" applyAlignment="1">
      <alignment vertical="center"/>
    </xf>
    <xf numFmtId="174" fontId="12" fillId="0" borderId="0" xfId="6" applyNumberFormat="1" applyFont="1" applyBorder="1" applyAlignment="1" applyProtection="1">
      <alignment horizontal="center" vertical="center"/>
    </xf>
    <xf numFmtId="174" fontId="12" fillId="3" borderId="0" xfId="6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 indent="1"/>
    </xf>
    <xf numFmtId="0" fontId="0" fillId="6" borderId="0" xfId="0" applyFont="1" applyFill="1" applyBorder="1" applyAlignment="1">
      <alignment horizontal="right" vertical="center" indent="1"/>
    </xf>
    <xf numFmtId="174" fontId="42" fillId="4" borderId="0" xfId="0" applyNumberFormat="1" applyFont="1" applyFill="1" applyBorder="1" applyAlignment="1" applyProtection="1">
      <alignment horizontal="center" vertical="center"/>
    </xf>
    <xf numFmtId="167" fontId="19" fillId="5" borderId="0" xfId="0" applyNumberFormat="1" applyFont="1" applyFill="1" applyBorder="1" applyAlignment="1" applyProtection="1">
      <alignment horizontal="center" vertical="center"/>
    </xf>
    <xf numFmtId="170" fontId="43" fillId="4" borderId="0" xfId="0" applyNumberFormat="1" applyFont="1" applyFill="1" applyBorder="1" applyAlignment="1" applyProtection="1">
      <alignment horizontal="center" vertical="center"/>
    </xf>
    <xf numFmtId="168" fontId="20" fillId="3" borderId="0" xfId="6" applyNumberFormat="1" applyFont="1" applyFill="1" applyBorder="1" applyAlignment="1" applyProtection="1">
      <alignment horizontal="right" vertical="center"/>
    </xf>
    <xf numFmtId="168" fontId="55" fillId="3" borderId="0" xfId="6" applyNumberFormat="1" applyFont="1" applyFill="1" applyBorder="1" applyAlignment="1" applyProtection="1">
      <alignment horizontal="right" vertical="center"/>
    </xf>
    <xf numFmtId="168" fontId="55" fillId="3" borderId="0" xfId="6" applyNumberFormat="1" applyFont="1" applyFill="1" applyBorder="1" applyAlignment="1" applyProtection="1">
      <alignment vertical="center"/>
    </xf>
    <xf numFmtId="173" fontId="43" fillId="4" borderId="0" xfId="0" applyNumberFormat="1" applyFont="1" applyFill="1" applyBorder="1" applyAlignment="1" applyProtection="1">
      <alignment horizontal="right" vertical="center"/>
    </xf>
    <xf numFmtId="14" fontId="43" fillId="4" borderId="0" xfId="0" applyNumberFormat="1" applyFont="1" applyFill="1" applyBorder="1" applyAlignment="1" applyProtection="1">
      <alignment horizontal="right" vertical="center"/>
    </xf>
    <xf numFmtId="167" fontId="12" fillId="9" borderId="0" xfId="6" applyNumberFormat="1" applyFont="1" applyFill="1" applyBorder="1" applyAlignment="1" applyProtection="1">
      <alignment horizontal="right" vertical="center"/>
    </xf>
    <xf numFmtId="170" fontId="42" fillId="4" borderId="0" xfId="0" applyNumberFormat="1" applyFont="1" applyFill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horizontal="right" vertical="center"/>
    </xf>
    <xf numFmtId="0" fontId="43" fillId="4" borderId="0" xfId="0" applyFont="1" applyFill="1" applyBorder="1" applyAlignment="1" applyProtection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Continuous" vertical="center"/>
    </xf>
    <xf numFmtId="0" fontId="29" fillId="0" borderId="0" xfId="0" applyFont="1" applyFill="1" applyBorder="1" applyAlignment="1">
      <alignment horizontal="centerContinuous" vertical="justify"/>
    </xf>
    <xf numFmtId="0" fontId="0" fillId="0" borderId="0" xfId="0" applyFont="1" applyBorder="1" applyAlignment="1">
      <alignment horizontal="centerContinuous" vertical="justify"/>
    </xf>
    <xf numFmtId="0" fontId="29" fillId="0" borderId="0" xfId="0" applyFont="1" applyBorder="1" applyAlignment="1">
      <alignment horizontal="centerContinuous" vertical="justify"/>
    </xf>
    <xf numFmtId="0" fontId="56" fillId="0" borderId="0" xfId="0" applyFont="1" applyBorder="1" applyAlignment="1">
      <alignment horizontal="centerContinuous" vertical="justify"/>
    </xf>
    <xf numFmtId="0" fontId="56" fillId="0" borderId="0" xfId="0" applyFont="1" applyFill="1" applyBorder="1" applyAlignment="1">
      <alignment horizontal="centerContinuous" vertical="justify"/>
    </xf>
    <xf numFmtId="0" fontId="12" fillId="0" borderId="0" xfId="0" applyFont="1" applyBorder="1" applyAlignment="1">
      <alignment horizontal="centerContinuous" vertical="justify"/>
    </xf>
    <xf numFmtId="0" fontId="57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Continuous" vertical="justify"/>
    </xf>
    <xf numFmtId="0" fontId="25" fillId="0" borderId="0" xfId="0" applyFont="1" applyFill="1" applyBorder="1" applyAlignment="1">
      <alignment horizontal="centerContinuous" vertical="justify"/>
    </xf>
    <xf numFmtId="0" fontId="30" fillId="0" borderId="0" xfId="0" applyFont="1" applyBorder="1" applyAlignment="1">
      <alignment horizontal="centerContinuous" vertical="justify"/>
    </xf>
    <xf numFmtId="0" fontId="45" fillId="0" borderId="0" xfId="0" applyFont="1" applyBorder="1" applyAlignment="1">
      <alignment horizontal="centerContinuous" vertical="center"/>
    </xf>
    <xf numFmtId="0" fontId="46" fillId="0" borderId="0" xfId="0" applyFont="1" applyFill="1" applyBorder="1" applyAlignment="1">
      <alignment horizontal="centerContinuous" vertical="center"/>
    </xf>
    <xf numFmtId="0" fontId="46" fillId="0" borderId="0" xfId="0" applyFont="1" applyBorder="1" applyAlignment="1">
      <alignment horizontal="centerContinuous" vertical="center"/>
    </xf>
    <xf numFmtId="0" fontId="57" fillId="0" borderId="0" xfId="0" applyFont="1" applyFill="1" applyBorder="1" applyAlignment="1">
      <alignment vertical="center"/>
    </xf>
    <xf numFmtId="0" fontId="45" fillId="3" borderId="0" xfId="0" applyFont="1" applyFill="1" applyBorder="1" applyAlignment="1">
      <alignment horizontal="centerContinuous" vertical="center"/>
    </xf>
    <xf numFmtId="0" fontId="46" fillId="3" borderId="0" xfId="0" applyFont="1" applyFill="1" applyBorder="1" applyAlignment="1">
      <alignment horizontal="centerContinuous" vertical="center"/>
    </xf>
    <xf numFmtId="0" fontId="32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Continuous" vertical="center"/>
    </xf>
    <xf numFmtId="0" fontId="58" fillId="0" borderId="0" xfId="0" applyFont="1" applyBorder="1" applyAlignment="1">
      <alignment horizontal="centerContinuous" vertical="center"/>
    </xf>
    <xf numFmtId="0" fontId="18" fillId="6" borderId="0" xfId="0" applyFont="1" applyFill="1" applyBorder="1" applyAlignment="1">
      <alignment horizontal="centerContinuous" vertical="center"/>
    </xf>
    <xf numFmtId="0" fontId="43" fillId="4" borderId="0" xfId="0" applyFont="1" applyFill="1" applyBorder="1" applyAlignment="1" applyProtection="1">
      <alignment horizontal="centerContinuous" vertical="center"/>
    </xf>
    <xf numFmtId="0" fontId="12" fillId="0" borderId="0" xfId="0" applyFont="1" applyAlignment="1">
      <alignment vertical="center" wrapText="1"/>
    </xf>
    <xf numFmtId="49" fontId="43" fillId="4" borderId="0" xfId="0" applyNumberFormat="1" applyFont="1" applyFill="1" applyBorder="1" applyAlignment="1" applyProtection="1">
      <alignment horizontal="center" vertical="center" wrapText="1"/>
    </xf>
    <xf numFmtId="167" fontId="43" fillId="4" borderId="0" xfId="0" applyNumberFormat="1" applyFont="1" applyFill="1" applyBorder="1" applyAlignment="1" applyProtection="1">
      <alignment vertical="center" wrapText="1"/>
    </xf>
    <xf numFmtId="0" fontId="12" fillId="0" borderId="0" xfId="2" applyFont="1" applyBorder="1" applyAlignment="1">
      <alignment vertical="center" wrapText="1"/>
    </xf>
    <xf numFmtId="0" fontId="60" fillId="0" borderId="0" xfId="0" applyFont="1" applyBorder="1" applyAlignment="1">
      <alignment horizontal="centerContinuous" vertical="justify"/>
    </xf>
    <xf numFmtId="0" fontId="59" fillId="0" borderId="0" xfId="0" applyFont="1" applyBorder="1" applyAlignment="1">
      <alignment horizontal="centerContinuous" vertical="center"/>
    </xf>
    <xf numFmtId="167" fontId="62" fillId="0" borderId="0" xfId="6" applyNumberFormat="1" applyFont="1" applyBorder="1" applyAlignment="1" applyProtection="1">
      <alignment horizontal="right" vertical="center"/>
    </xf>
    <xf numFmtId="167" fontId="12" fillId="0" borderId="0" xfId="6" applyNumberFormat="1" applyFont="1" applyBorder="1" applyAlignment="1" applyProtection="1">
      <alignment horizontal="right" vertical="center"/>
    </xf>
    <xf numFmtId="167" fontId="12" fillId="0" borderId="0" xfId="6" applyNumberFormat="1" applyFont="1" applyFill="1" applyBorder="1" applyAlignment="1" applyProtection="1">
      <alignment horizontal="right" vertical="center"/>
    </xf>
    <xf numFmtId="167" fontId="12" fillId="0" borderId="0" xfId="6" applyNumberFormat="1" applyFont="1" applyBorder="1" applyAlignment="1" applyProtection="1">
      <alignment vertical="center"/>
    </xf>
    <xf numFmtId="167" fontId="12" fillId="0" borderId="0" xfId="6" applyNumberFormat="1" applyFont="1" applyFill="1" applyBorder="1" applyAlignment="1" applyProtection="1">
      <alignment horizontal="center" vertical="center"/>
    </xf>
    <xf numFmtId="167" fontId="17" fillId="0" borderId="0" xfId="6" applyNumberFormat="1" applyFont="1" applyFill="1" applyBorder="1" applyAlignment="1" applyProtection="1">
      <alignment horizontal="right" vertical="center"/>
    </xf>
    <xf numFmtId="174" fontId="18" fillId="0" borderId="0" xfId="0" applyNumberFormat="1" applyFont="1" applyBorder="1" applyAlignment="1">
      <alignment vertical="center"/>
    </xf>
    <xf numFmtId="174" fontId="0" fillId="0" borderId="0" xfId="0" applyNumberFormat="1" applyFont="1" applyBorder="1" applyAlignment="1">
      <alignment vertical="center"/>
    </xf>
    <xf numFmtId="1" fontId="42" fillId="4" borderId="0" xfId="0" applyNumberFormat="1" applyFont="1" applyFill="1" applyBorder="1" applyAlignment="1" applyProtection="1">
      <alignment horizontal="right" vertical="center"/>
    </xf>
    <xf numFmtId="1" fontId="20" fillId="0" borderId="0" xfId="6" applyNumberFormat="1" applyFont="1" applyBorder="1" applyAlignment="1" applyProtection="1">
      <alignment horizontal="right" vertical="center"/>
    </xf>
    <xf numFmtId="1" fontId="19" fillId="5" borderId="0" xfId="0" applyNumberFormat="1" applyFont="1" applyFill="1" applyBorder="1" applyAlignment="1" applyProtection="1">
      <alignment horizontal="right" vertical="center"/>
    </xf>
    <xf numFmtId="1" fontId="20" fillId="3" borderId="0" xfId="6" applyNumberFormat="1" applyFont="1" applyFill="1" applyBorder="1" applyAlignment="1" applyProtection="1">
      <alignment horizontal="right" vertical="center"/>
    </xf>
    <xf numFmtId="0" fontId="17" fillId="3" borderId="0" xfId="0" applyFont="1" applyFill="1" applyBorder="1" applyAlignment="1" applyProtection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64" fontId="25" fillId="3" borderId="0" xfId="0" applyNumberFormat="1" applyFont="1" applyFill="1" applyBorder="1" applyAlignment="1" applyProtection="1">
      <alignment horizontal="center" vertical="center" wrapText="1"/>
    </xf>
    <xf numFmtId="49" fontId="29" fillId="3" borderId="0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Border="1" applyAlignment="1">
      <alignment horizontal="center" vertical="center"/>
    </xf>
    <xf numFmtId="0" fontId="45" fillId="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/>
    </xf>
    <xf numFmtId="0" fontId="46" fillId="3" borderId="0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29" fillId="0" borderId="0" xfId="0" applyFont="1" applyBorder="1" applyAlignment="1">
      <alignment horizontal="center" vertical="justify"/>
    </xf>
    <xf numFmtId="0" fontId="43" fillId="4" borderId="0" xfId="0" applyFont="1" applyFill="1" applyBorder="1" applyAlignment="1" applyProtection="1">
      <alignment horizontal="left" vertical="center" wrapText="1"/>
    </xf>
    <xf numFmtId="0" fontId="43" fillId="4" borderId="0" xfId="0" applyFont="1" applyFill="1" applyBorder="1" applyAlignment="1" applyProtection="1">
      <alignment horizontal="left" vertical="center"/>
    </xf>
    <xf numFmtId="0" fontId="47" fillId="3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164" fontId="25" fillId="3" borderId="0" xfId="0" applyNumberFormat="1" applyFont="1" applyFill="1" applyBorder="1" applyAlignment="1" applyProtection="1">
      <alignment horizontal="center" wrapText="1"/>
    </xf>
    <xf numFmtId="164" fontId="29" fillId="9" borderId="0" xfId="0" applyNumberFormat="1" applyFont="1" applyFill="1" applyBorder="1" applyAlignment="1" applyProtection="1">
      <alignment horizontal="center" wrapText="1"/>
    </xf>
    <xf numFmtId="0" fontId="61" fillId="0" borderId="0" xfId="0" applyFont="1" applyBorder="1" applyAlignment="1">
      <alignment horizontal="center"/>
    </xf>
    <xf numFmtId="0" fontId="42" fillId="4" borderId="0" xfId="0" applyFont="1" applyFill="1" applyBorder="1" applyAlignment="1" applyProtection="1">
      <alignment horizontal="left" vertical="center" wrapText="1"/>
    </xf>
    <xf numFmtId="0" fontId="36" fillId="3" borderId="0" xfId="0" applyFont="1" applyFill="1" applyBorder="1" applyAlignment="1">
      <alignment horizontal="center" vertical="center"/>
    </xf>
    <xf numFmtId="167" fontId="34" fillId="3" borderId="0" xfId="0" applyNumberFormat="1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39" fontId="14" fillId="3" borderId="0" xfId="2" applyNumberFormat="1" applyFont="1" applyFill="1" applyBorder="1" applyAlignment="1" applyProtection="1">
      <alignment horizontal="center" vertical="center" wrapText="1"/>
    </xf>
    <xf numFmtId="49" fontId="31" fillId="3" borderId="0" xfId="2" applyNumberFormat="1" applyFont="1" applyFill="1" applyBorder="1" applyAlignment="1" applyProtection="1">
      <alignment horizontal="center" vertical="center" wrapText="1"/>
    </xf>
    <xf numFmtId="0" fontId="59" fillId="0" borderId="0" xfId="2" applyFont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left" vertical="center" wrapText="1"/>
    </xf>
    <xf numFmtId="4" fontId="0" fillId="0" borderId="0" xfId="0" applyNumberFormat="1" applyFont="1" applyBorder="1" applyAlignment="1">
      <alignment horizontal="center" vertical="center"/>
    </xf>
    <xf numFmtId="9" fontId="0" fillId="0" borderId="0" xfId="3" applyFont="1" applyBorder="1" applyAlignment="1" applyProtection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165" fontId="0" fillId="0" borderId="0" xfId="0" applyNumberFormat="1" applyFont="1" applyBorder="1" applyAlignment="1" applyProtection="1">
      <alignment horizontal="right" vertical="center"/>
    </xf>
    <xf numFmtId="9" fontId="0" fillId="0" borderId="0" xfId="0" applyNumberFormat="1" applyBorder="1" applyAlignment="1">
      <alignment horizontal="center" vertical="center"/>
    </xf>
    <xf numFmtId="165" fontId="0" fillId="0" borderId="0" xfId="1" applyNumberFormat="1" applyFont="1" applyBorder="1" applyAlignment="1" applyProtection="1">
      <alignment horizontal="right" vertical="center"/>
    </xf>
    <xf numFmtId="9" fontId="0" fillId="0" borderId="6" xfId="3" applyFont="1" applyBorder="1" applyAlignment="1" applyProtection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0" fillId="0" borderId="6" xfId="6" applyFont="1" applyBorder="1" applyAlignment="1" applyProtection="1">
      <alignment horizontal="center" vertical="center"/>
    </xf>
  </cellXfs>
  <cellStyles count="8">
    <cellStyle name="Excel Built-in Explanatory Text" xfId="1" xr:uid="{00000000-0005-0000-0000-000000000000}"/>
    <cellStyle name="Normal" xfId="0" builtinId="0"/>
    <cellStyle name="Normal 2" xfId="2" xr:uid="{00000000-0005-0000-0000-000002000000}"/>
    <cellStyle name="Porcentagem" xfId="3" builtinId="5"/>
    <cellStyle name="Separador de milhares 2" xfId="4" xr:uid="{00000000-0005-0000-0000-000004000000}"/>
    <cellStyle name="Separador de milhares 3 2" xfId="5" xr:uid="{00000000-0005-0000-0000-000005000000}"/>
    <cellStyle name="Vírgula" xfId="6" builtinId="3"/>
    <cellStyle name="Vírgula 2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0</xdr:rowOff>
    </xdr:from>
    <xdr:to>
      <xdr:col>4</xdr:col>
      <xdr:colOff>304800</xdr:colOff>
      <xdr:row>5</xdr:row>
      <xdr:rowOff>142875</xdr:rowOff>
    </xdr:to>
    <xdr:pic>
      <xdr:nvPicPr>
        <xdr:cNvPr id="36943" name="Imagem 1">
          <a:extLst>
            <a:ext uri="{FF2B5EF4-FFF2-40B4-BE49-F238E27FC236}">
              <a16:creationId xmlns:a16="http://schemas.microsoft.com/office/drawing/2014/main" id="{329B193E-730D-489E-A991-88A64250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752600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0</xdr:rowOff>
    </xdr:from>
    <xdr:to>
      <xdr:col>4</xdr:col>
      <xdr:colOff>142875</xdr:colOff>
      <xdr:row>5</xdr:row>
      <xdr:rowOff>142875</xdr:rowOff>
    </xdr:to>
    <xdr:pic>
      <xdr:nvPicPr>
        <xdr:cNvPr id="37967" name="Imagem 1">
          <a:extLst>
            <a:ext uri="{FF2B5EF4-FFF2-40B4-BE49-F238E27FC236}">
              <a16:creationId xmlns:a16="http://schemas.microsoft.com/office/drawing/2014/main" id="{3D1BA477-4B29-4491-B525-3F33CA25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590675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68" Type="http://schemas.openxmlformats.org/officeDocument/2006/relationships/revisionLog" Target="NULL"/><Relationship Id="rId76" Type="http://schemas.openxmlformats.org/officeDocument/2006/relationships/revisionLog" Target="revisionLog6.xml"/><Relationship Id="rId84" Type="http://schemas.openxmlformats.org/officeDocument/2006/relationships/revisionLog" Target="revisionLog14.xml"/><Relationship Id="rId89" Type="http://schemas.openxmlformats.org/officeDocument/2006/relationships/revisionLog" Target="revisionLog19.xml"/><Relationship Id="rId97" Type="http://schemas.openxmlformats.org/officeDocument/2006/relationships/revisionLog" Target="revisionLog27.xml"/><Relationship Id="rId67" Type="http://schemas.openxmlformats.org/officeDocument/2006/relationships/revisionLog" Target="NULL"/><Relationship Id="rId71" Type="http://schemas.openxmlformats.org/officeDocument/2006/relationships/revisionLog" Target="revisionLog5.xml"/><Relationship Id="rId92" Type="http://schemas.openxmlformats.org/officeDocument/2006/relationships/revisionLog" Target="revisionLog22.xml"/><Relationship Id="rId70" Type="http://schemas.openxmlformats.org/officeDocument/2006/relationships/revisionLog" Target="NULL"/><Relationship Id="rId75" Type="http://schemas.openxmlformats.org/officeDocument/2006/relationships/revisionLog" Target="revisionLog4.xml"/><Relationship Id="rId83" Type="http://schemas.openxmlformats.org/officeDocument/2006/relationships/revisionLog" Target="revisionLog13.xml"/><Relationship Id="rId88" Type="http://schemas.openxmlformats.org/officeDocument/2006/relationships/revisionLog" Target="revisionLog18.xml"/><Relationship Id="rId91" Type="http://schemas.openxmlformats.org/officeDocument/2006/relationships/revisionLog" Target="revisionLog21.xml"/><Relationship Id="rId96" Type="http://schemas.openxmlformats.org/officeDocument/2006/relationships/revisionLog" Target="revisionLog26.xml"/><Relationship Id="rId74" Type="http://schemas.openxmlformats.org/officeDocument/2006/relationships/revisionLog" Target="revisionLog3.xml"/><Relationship Id="rId79" Type="http://schemas.openxmlformats.org/officeDocument/2006/relationships/revisionLog" Target="revisionLog9.xml"/><Relationship Id="rId87" Type="http://schemas.openxmlformats.org/officeDocument/2006/relationships/revisionLog" Target="revisionLog17.xml"/><Relationship Id="rId102" Type="http://schemas.openxmlformats.org/officeDocument/2006/relationships/revisionLog" Target="revisionLog32.xml"/><Relationship Id="rId82" Type="http://schemas.openxmlformats.org/officeDocument/2006/relationships/revisionLog" Target="revisionLog12.xml"/><Relationship Id="rId90" Type="http://schemas.openxmlformats.org/officeDocument/2006/relationships/revisionLog" Target="revisionLog20.xml"/><Relationship Id="rId95" Type="http://schemas.openxmlformats.org/officeDocument/2006/relationships/revisionLog" Target="revisionLog25.xml"/><Relationship Id="rId73" Type="http://schemas.openxmlformats.org/officeDocument/2006/relationships/revisionLog" Target="revisionLog2.xml"/><Relationship Id="rId78" Type="http://schemas.openxmlformats.org/officeDocument/2006/relationships/revisionLog" Target="revisionLog8.xml"/><Relationship Id="rId81" Type="http://schemas.openxmlformats.org/officeDocument/2006/relationships/revisionLog" Target="revisionLog11.xml"/><Relationship Id="rId86" Type="http://schemas.openxmlformats.org/officeDocument/2006/relationships/revisionLog" Target="revisionLog16.xml"/><Relationship Id="rId94" Type="http://schemas.openxmlformats.org/officeDocument/2006/relationships/revisionLog" Target="revisionLog24.xml"/><Relationship Id="rId99" Type="http://schemas.openxmlformats.org/officeDocument/2006/relationships/revisionLog" Target="revisionLog29.xml"/><Relationship Id="rId101" Type="http://schemas.openxmlformats.org/officeDocument/2006/relationships/revisionLog" Target="revisionLog31.xml"/><Relationship Id="rId69" Type="http://schemas.openxmlformats.org/officeDocument/2006/relationships/revisionLog" Target="NULL"/><Relationship Id="rId77" Type="http://schemas.openxmlformats.org/officeDocument/2006/relationships/revisionLog" Target="revisionLog7.xml"/><Relationship Id="rId100" Type="http://schemas.openxmlformats.org/officeDocument/2006/relationships/revisionLog" Target="revisionLog30.xml"/><Relationship Id="rId72" Type="http://schemas.openxmlformats.org/officeDocument/2006/relationships/revisionLog" Target="revisionLog1.xml"/><Relationship Id="rId80" Type="http://schemas.openxmlformats.org/officeDocument/2006/relationships/revisionLog" Target="revisionLog10.xml"/><Relationship Id="rId85" Type="http://schemas.openxmlformats.org/officeDocument/2006/relationships/revisionLog" Target="revisionLog15.xml"/><Relationship Id="rId93" Type="http://schemas.openxmlformats.org/officeDocument/2006/relationships/revisionLog" Target="revisionLog23.xml"/><Relationship Id="rId98" Type="http://schemas.openxmlformats.org/officeDocument/2006/relationships/revisionLog" Target="revisionLog2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926D6AD-FA08-4E8F-97A9-F7B17BB3BE5B}" diskRevisions="1" revisionId="1426" protected="1">
  <header guid="{06BC15DB-EAC7-43BA-BF4D-B8D08C651D86}" dateTime="2024-10-29T11:32:03" maxSheetId="11" userName="MICHELLE PINTO DE ARAÚJO" r:id="rId67" minRId="78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7D5C90F-CD90-4F5C-A314-6B1E80406C92}" dateTime="2024-10-29T11:32:46" maxSheetId="11" userName="MICHELLE PINTO DE ARAÚJO" r:id="rId68" minRId="78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13B9C3F-8721-4CE6-8637-D48812487BB4}" dateTime="2024-10-29T12:05:11" maxSheetId="11" userName="MICHELLE PINTO DE ARAÚJO" r:id="rId69" minRId="78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C3F58DD-F68F-4209-9FBB-DEC10D94100E}" dateTime="2024-10-29T18:14:14" maxSheetId="11" userName="MICHELLE PINTO DE ARAÚJO" r:id="rId70" minRId="785" maxRId="79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D736002-010B-49DA-8305-AF2AE6954A24}" dateTime="2024-11-06T18:22:19" maxSheetId="11" userName="CIRO MOCHIKAWA" r:id="rId71" minRId="807" maxRId="81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4184669B-B944-4BCF-811E-F1D4708A616F}" dateTime="2024-11-06T19:56:49" maxSheetId="11" userName="CIRO MOCHIKAWA" r:id="rId7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56A5916-B127-4EBC-9978-9A78914C1662}" dateTime="2024-11-06T20:18:47" maxSheetId="11" userName="CIRO MOCHIKAWA" r:id="rId7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AA5FABE-194E-432B-A7F0-EF25E5B9A3A4}" dateTime="2024-11-06T20:39:10" maxSheetId="11" userName="CIRO MOCHIKAWA" r:id="rId74" minRId="845" maxRId="85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81C683E-53A3-44D1-8C96-3889E47E8A6D}" dateTime="2024-11-06T21:43:07" maxSheetId="11" userName="CIRO MOCHIKAWA" r:id="rId75" minRId="866" maxRId="87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ABF52EA-52B6-4796-A893-782CA1F930A1}" dateTime="2024-11-06T22:08:39" maxSheetId="11" userName="CIRO MOCHIKAWA" r:id="rId76" minRId="87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F0B15EB-DBF7-4130-9D11-8703BE0B134C}" dateTime="2024-11-06T22:11:04" maxSheetId="11" userName="CIRO MOCHIKAWA" r:id="rId7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791A4F1-1A6C-4EE1-9AAB-AB122FB25018}" dateTime="2024-11-07T16:41:07" maxSheetId="11" userName="CIRO MOCHIKAWA" r:id="rId7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826BDB2-FED3-47C1-AC3F-3A1B90EA20D8}" dateTime="2024-11-07T17:02:36" maxSheetId="11" userName="CIRO MOCHIKAWA" r:id="rId79" minRId="89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70ECB2E-F374-4C96-A5E1-1812FEC77A10}" dateTime="2024-11-08T09:17:31" maxSheetId="11" userName="CIRO MOCHIKAWA" r:id="rId80" minRId="896" maxRId="91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60AF5F5-B546-4325-A275-B673B5296416}" dateTime="2024-11-08T09:20:09" maxSheetId="11" userName="CIRO MOCHIKAWA" r:id="rId81" minRId="916" maxRId="91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541D44F-0561-4CAF-B9F1-92F38912B903}" dateTime="2024-11-08T09:34:36" maxSheetId="11" userName="CIRO MOCHIKAWA" r:id="rId82" minRId="919" maxRId="92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C24044E-ED94-469A-848F-17753084AD4C}" dateTime="2024-11-08T09:35:52" maxSheetId="11" userName="CIRO MOCHIKAWA" r:id="rId83" minRId="922" maxRId="92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75EF99C-71B1-433F-BA7A-946C5CBADE89}" dateTime="2024-11-08T09:40:04" maxSheetId="11" userName="CIRO MOCHIKAWA" r:id="rId84" minRId="929" maxRId="93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33A2166-4A77-4A84-AA51-3138151E4FB3}" dateTime="2024-11-08T09:50:33" maxSheetId="11" userName="CIRO MOCHIKAWA" r:id="rId85" minRId="932" maxRId="93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A63B05A-25C3-4FC1-B174-B13FE795C476}" dateTime="2024-11-08T10:17:25" maxSheetId="11" userName="CIRO MOCHIKAWA" r:id="rId86" minRId="946" maxRId="106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94D4AF4-5600-4A29-BB6F-445EBB509386}" dateTime="2024-11-08T10:19:52" maxSheetId="11" userName="CIRO MOCHIKAWA" r:id="rId87" minRId="1065" maxRId="117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83B534B-8848-41AD-B89A-C97BCB089DCC}" dateTime="2024-11-08T10:27:41" maxSheetId="11" userName="CIRO MOCHIKAWA" r:id="rId88" minRId="1174" maxRId="126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17795ADE-155E-4A59-8019-086C236DB056}" dateTime="2024-11-08T10:29:36" maxSheetId="11" userName="CIRO MOCHIKAWA" r:id="rId89" minRId="1270" maxRId="130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8B5FCE9-8503-4A94-8003-D3FEF6D0E200}" dateTime="2024-11-08T10:42:17" maxSheetId="11" userName="CIRO MOCHIKAWA" r:id="rId90" minRId="1305" maxRId="130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92E5431-BF9B-411E-B1D2-CD2BC5CF4615}" dateTime="2024-11-08T10:43:27" maxSheetId="11" userName="CIRO MOCHIKAWA" r:id="rId91" minRId="131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E0FD8B0-3B65-491F-AF0D-3E1AC255EDEF}" dateTime="2024-11-08T10:44:56" maxSheetId="11" userName="CIRO MOCHIKAWA" r:id="rId92" minRId="1311" maxRId="134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E838A37-399C-4BD8-9DE6-C0AAE4453740}" dateTime="2024-11-08T10:55:29" maxSheetId="11" userName="CIRO MOCHIKAWA" r:id="rId9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5678433-C8C4-486A-A20C-1E480389C5F1}" dateTime="2024-11-08T10:57:21" maxSheetId="11" userName="CIRO MOCHIKAWA" r:id="rId94" minRId="1358" maxRId="135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E005C02-55ED-4336-A125-278AECEE6F0D}" dateTime="2024-11-08T14:36:55" maxSheetId="11" userName="CIRO MOCHIKAWA" r:id="rId95" minRId="1371" maxRId="137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B183171-63C9-4C2C-8F4B-E35F7C7B6646}" dateTime="2024-11-08T17:33:30" maxSheetId="11" userName="RAFAEL BRASSEIRO RAPHANELI" r:id="rId9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395930F-D7CA-42FD-822A-641F526E809A}" dateTime="2024-11-08T17:40:31" maxSheetId="11" userName="RAFAEL BRASSEIRO RAPHANELI" r:id="rId9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48DAC154-3634-4977-8F93-645713187E2A}" dateTime="2024-11-11T11:13:31" maxSheetId="11" userName="CIRO MOCHIKAWA" r:id="rId98" minRId="140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4A65A315-C3F0-4D3B-A70A-EEEFFA1FCB34}" dateTime="2024-11-11T11:14:59" maxSheetId="11" userName="CIRO MOCHIKAWA" r:id="rId99" minRId="141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5ACE552-F9BF-46A7-9EF8-07B2E1743854}" dateTime="2024-11-11T11:15:31" maxSheetId="11" userName="CIRO MOCHIKAWA" r:id="rId100" minRId="141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C8F3D0A-1D8B-46FF-BCCB-441B2BAFBF11}" dateTime="2024-11-11T11:15:46" maxSheetId="11" userName="CIRO MOCHIKAWA" r:id="rId101" minRId="141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926D6AD-FA08-4E8F-97A9-F7B17BB3BE5B}" dateTime="2024-11-12T15:22:46" maxSheetId="11" userName="CIRO MOCHIKAWA" r:id="rId102" minRId="141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DRE!$C$3:$J$56</formula>
    <oldFormula>DRE!$C$3:$J$56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DRA!$C$1:$G$31</formula>
    <oldFormula>DRA!$C$1:$G$31</oldFormula>
  </rdn>
  <rdn rId="0" localSheetId="5" customView="1" name="Z_1B7CC90F_CCF9_46D0_9122_4DE60E5856BC_.wvu.PrintArea" hidden="1" oldHidden="1">
    <formula>DVA!$B$1:$G$57</formula>
    <oldFormula>DVA!$B$1:$G$57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DMPL!$B$1:$M$51</formula>
    <oldFormula>DMPL!$B$1:$M$51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6" sId="6" numFmtId="34">
    <oc r="F13">
      <v>814</v>
    </oc>
    <nc r="F13">
      <f>DVA!F22</f>
    </nc>
  </rcc>
  <rcc rId="897" sId="6" numFmtId="34">
    <oc r="F14">
      <v>-497</v>
    </oc>
    <nc r="F14">
      <v>-592</v>
    </nc>
  </rcc>
  <rcc rId="898" sId="6" numFmtId="34">
    <oc r="F16">
      <v>-815</v>
    </oc>
    <nc r="F16">
      <v>1252</v>
    </nc>
  </rcc>
  <rcc rId="899" sId="6" numFmtId="34">
    <oc r="F19">
      <v>-7</v>
    </oc>
    <nc r="F19">
      <v>-57</v>
    </nc>
  </rcc>
  <rcc rId="900" sId="6" numFmtId="34">
    <oc r="F20">
      <v>-14</v>
    </oc>
    <nc r="F20">
      <v>-28</v>
    </nc>
  </rcc>
  <rcc rId="901" sId="6" numFmtId="34">
    <oc r="F21">
      <v>-115</v>
    </oc>
    <nc r="F21">
      <v>-58</v>
    </nc>
  </rcc>
  <rcc rId="902" sId="6" numFmtId="34">
    <oc r="F22">
      <v>920</v>
    </oc>
    <nc r="F22">
      <v>-693</v>
    </nc>
  </rcc>
  <rcc rId="903" sId="6" numFmtId="34">
    <oc r="F23">
      <v>-10740</v>
    </oc>
    <nc r="F23">
      <v>-8942</v>
    </nc>
  </rcc>
  <rcc rId="904" sId="6" numFmtId="34">
    <oc r="F24">
      <v>5376</v>
    </oc>
    <nc r="F24">
      <v>-12928</v>
    </nc>
  </rcc>
  <rcc rId="905" sId="6" numFmtId="34">
    <oc r="F26">
      <v>-11</v>
    </oc>
    <nc r="F26">
      <v>-5</v>
    </nc>
  </rcc>
  <rcc rId="906" sId="6" numFmtId="34">
    <oc r="F28">
      <v>285</v>
    </oc>
    <nc r="F28">
      <v>15923</v>
    </nc>
  </rcc>
  <rcc rId="907" sId="6" numFmtId="34">
    <oc r="F29">
      <v>22020</v>
    </oc>
    <nc r="F29">
      <v>17706</v>
    </nc>
  </rcc>
  <rcc rId="908" sId="6" numFmtId="34">
    <oc r="F30">
      <v>1153</v>
    </oc>
    <nc r="F30">
      <v>1293</v>
    </nc>
  </rcc>
  <rcc rId="909" sId="6" numFmtId="34">
    <oc r="F31">
      <v>1861</v>
    </oc>
    <nc r="F31">
      <v>0</v>
    </nc>
  </rcc>
  <rcc rId="910" sId="6" numFmtId="34">
    <oc r="F32">
      <v>47</v>
    </oc>
    <nc r="F32">
      <v>200</v>
    </nc>
  </rcc>
  <rcc rId="911" sId="6" numFmtId="34">
    <oc r="F36">
      <v>84146</v>
    </oc>
    <nc r="F36">
      <v>41008</v>
    </nc>
  </rcc>
  <rcc rId="912" sId="6" numFmtId="34">
    <oc r="F37">
      <v>531</v>
    </oc>
    <nc r="F37">
      <v>652</v>
    </nc>
  </rcc>
  <rcc rId="913" sId="6" numFmtId="34">
    <oc r="F48">
      <v>-84642</v>
    </oc>
    <nc r="F48">
      <v>-41709</v>
    </nc>
  </rcc>
  <rcc rId="914" sId="6" numFmtId="34">
    <oc r="F49">
      <v>217</v>
    </oc>
    <nc r="F49">
      <v>303</v>
    </nc>
  </rcc>
  <rcc rId="915" sId="6" numFmtId="34">
    <oc r="F56">
      <v>52727</v>
    </oc>
    <nc r="F56">
      <f>BP!C9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6" sId="6">
    <nc r="K54">
      <v>690</v>
    </nc>
  </rcc>
  <rcc rId="917" sId="6">
    <nc r="K55">
      <v>673</v>
    </nc>
  </rcc>
  <rcc rId="918" sId="6">
    <nc r="K56">
      <f>K54-K55</f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9" sId="6">
    <nc r="L35">
      <v>42281</v>
    </nc>
  </rcc>
  <rcc rId="920" sId="6">
    <nc r="L36">
      <v>42264</v>
    </nc>
  </rcc>
  <rcc rId="921" sId="6">
    <nc r="L37">
      <f>L35-L36</f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2" sId="6" numFmtId="34">
    <oc r="F37">
      <v>652</v>
    </oc>
    <nc r="F37">
      <v>635</v>
    </nc>
  </rcc>
  <rcc rId="923" sId="6">
    <oc r="L35">
      <v>42281</v>
    </oc>
    <nc r="L35"/>
  </rcc>
  <rcc rId="924" sId="6">
    <oc r="L36">
      <v>42264</v>
    </oc>
    <nc r="L36"/>
  </rcc>
  <rcc rId="925" sId="6">
    <oc r="L37">
      <f>L35-L36</f>
    </oc>
    <nc r="L37"/>
  </rcc>
  <rcc rId="926" sId="6">
    <oc r="K54">
      <v>690</v>
    </oc>
    <nc r="K54"/>
  </rcc>
  <rcc rId="927" sId="6">
    <oc r="K55">
      <v>673</v>
    </oc>
    <nc r="K55"/>
  </rcc>
  <rcc rId="928" sId="6">
    <oc r="K56">
      <f>K54-K55</f>
    </oc>
    <nc r="K56"/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29" sId="3" ref="A9:XFD9" action="deleteRow">
    <undo index="65535" exp="area" ref3D="1" dr="$A$9:$XFD$11" dn="Z_F43BE92A_F371_43E5_A937_89028AD0234F_.wvu.Rows" sId="3"/>
    <undo index="65535" exp="area" ref3D="1" dr="$A$1:$B$1048576" dn="Z_1B7CC90F_CCF9_46D0_9122_4DE60E5856BC_.wvu.Cols" sId="3"/>
    <rfmt sheetId="3" xfDxf="1" sqref="A9:XFD9" start="0" length="0">
      <dxf>
        <alignment vertical="center"/>
      </dxf>
    </rfmt>
    <rcc rId="0" sId="3" dxf="1">
      <nc r="C9" t="inlineStr">
        <is>
          <t>Demonstração do Resultado do Exercício</t>
        </is>
      </nc>
      <ndxf>
        <font>
          <b/>
          <sz val="12"/>
          <color indexed="8"/>
          <name val="Arial"/>
          <family val="2"/>
          <charset val="1"/>
          <scheme val="none"/>
        </font>
        <numFmt numFmtId="164" formatCode="#,##0.00_);\(#,##0.00\)"/>
        <fill>
          <patternFill patternType="solid">
            <fgColor indexed="26"/>
            <bgColor indexed="9"/>
          </patternFill>
        </fill>
        <alignment horizontal="center" wrapText="1"/>
      </ndxf>
    </rcc>
    <rfmt sheetId="3" sqref="D9" start="0" length="0">
      <dxf>
        <font>
          <b/>
          <sz val="12"/>
          <color indexed="8"/>
          <name val="Arial"/>
          <family val="2"/>
          <charset val="1"/>
          <scheme val="none"/>
        </font>
        <numFmt numFmtId="164" formatCode="#,##0.00_);\(#,##0.00\)"/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E9" start="0" length="0">
      <dxf>
        <font>
          <b/>
          <sz val="12"/>
          <color indexed="8"/>
          <name val="Arial"/>
          <family val="2"/>
          <charset val="1"/>
          <scheme val="none"/>
        </font>
        <numFmt numFmtId="164" formatCode="#,##0.00_);\(#,##0.00\)"/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F9" start="0" length="0">
      <dxf>
        <font>
          <b/>
          <sz val="12"/>
          <color indexed="8"/>
          <name val="Arial"/>
          <family val="2"/>
          <charset val="1"/>
          <scheme val="none"/>
        </font>
        <numFmt numFmtId="164" formatCode="#,##0.00_);\(#,##0.00\)"/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G9" start="0" length="0">
      <dxf>
        <font>
          <b/>
          <sz val="12"/>
          <color indexed="8"/>
          <name val="Arial"/>
          <family val="2"/>
          <charset val="1"/>
          <scheme val="none"/>
        </font>
        <numFmt numFmtId="164" formatCode="#,##0.00_);\(#,##0.00\)"/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H9" start="0" length="0">
      <dxf>
        <font>
          <b/>
          <sz val="12"/>
          <color indexed="8"/>
          <name val="Arial"/>
          <family val="2"/>
          <charset val="1"/>
          <scheme val="none"/>
        </font>
        <numFmt numFmtId="164" formatCode="#,##0.00_);\(#,##0.00\)"/>
        <alignment horizontal="center" wrapText="1"/>
      </dxf>
    </rfmt>
  </rrc>
  <rrc rId="930" sId="3" ref="A9:XFD9" action="deleteRow">
    <undo index="65535" exp="area" ref3D="1" dr="$A$9:$XFD$10" dn="Z_F43BE92A_F371_43E5_A937_89028AD0234F_.wvu.Rows" sId="3"/>
    <undo index="65535" exp="area" ref3D="1" dr="$A$1:$B$1048576" dn="Z_1B7CC90F_CCF9_46D0_9122_4DE60E5856BC_.wvu.Cols" sId="3"/>
    <rfmt sheetId="3" xfDxf="1" sqref="A9:XFD9" start="0" length="0">
      <dxf>
        <alignment vertical="center"/>
      </dxf>
    </rfmt>
    <rcc rId="0" sId="3" dxf="1">
      <nc r="C9" t="inlineStr">
        <is>
          <t>Períodos de 09 (nove) meses e  03 (três ) meses findos em 30 de setembro de 2024 e 2023</t>
        </is>
      </nc>
      <ndxf>
        <font>
          <b/>
          <sz val="10"/>
          <color indexed="8"/>
          <name val="Arial"/>
          <family val="2"/>
          <charset val="1"/>
          <scheme val="none"/>
        </font>
        <numFmt numFmtId="30" formatCode="@"/>
        <fill>
          <patternFill patternType="solid">
            <fgColor indexed="26"/>
            <bgColor indexed="9"/>
          </patternFill>
        </fill>
        <alignment horizontal="center" wrapText="1"/>
      </ndxf>
    </rcc>
    <rfmt sheetId="3" sqref="D9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30" formatCode="@"/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E9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30" formatCode="@"/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F9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30" formatCode="@"/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G9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30" formatCode="@"/>
        <fill>
          <patternFill patternType="solid">
            <fgColor indexed="26"/>
            <bgColor indexed="9"/>
          </patternFill>
        </fill>
        <alignment horizontal="center" wrapText="1"/>
      </dxf>
    </rfmt>
    <rfmt sheetId="3" sqref="H9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30" formatCode="@"/>
        <fill>
          <patternFill patternType="solid">
            <fgColor indexed="26"/>
            <bgColor indexed="9"/>
          </patternFill>
        </fill>
        <alignment wrapText="1"/>
      </dxf>
    </rfmt>
    <rfmt sheetId="3" sqref="I9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30" formatCode="@"/>
        <fill>
          <patternFill patternType="solid">
            <fgColor indexed="26"/>
            <bgColor indexed="9"/>
          </patternFill>
        </fill>
        <alignment wrapText="1"/>
      </dxf>
    </rfmt>
    <rfmt sheetId="3" sqref="J9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30" formatCode="@"/>
        <fill>
          <patternFill patternType="solid">
            <fgColor indexed="26"/>
            <bgColor indexed="9"/>
          </patternFill>
        </fill>
        <alignment wrapText="1"/>
      </dxf>
    </rfmt>
    <rfmt sheetId="3" sqref="K9" start="0" length="0">
      <dxf>
        <font>
          <b/>
          <sz val="10"/>
          <color indexed="8"/>
          <name val="Arial"/>
          <family val="2"/>
          <charset val="1"/>
          <scheme val="none"/>
        </font>
        <numFmt numFmtId="30" formatCode="@"/>
        <fill>
          <patternFill patternType="solid">
            <fgColor indexed="26"/>
            <bgColor indexed="9"/>
          </patternFill>
        </fill>
        <alignment wrapText="1"/>
      </dxf>
    </rfmt>
  </rrc>
  <rrc rId="931" sId="3" ref="A9:XFD9" action="deleteRow">
    <undo index="65535" exp="area" ref3D="1" dr="$A$9:$XFD$9" dn="Z_F43BE92A_F371_43E5_A937_89028AD0234F_.wvu.Rows" sId="3"/>
    <undo index="65535" exp="area" ref3D="1" dr="$A$1:$B$1048576" dn="Z_1B7CC90F_CCF9_46D0_9122_4DE60E5856BC_.wvu.Cols" sId="3"/>
    <rfmt sheetId="3" xfDxf="1" sqref="A9:XFD9" start="0" length="0">
      <dxf>
        <alignment vertical="center"/>
      </dxf>
    </rfmt>
    <rcc rId="0" sId="3" dxf="1">
      <nc r="C9" t="inlineStr">
        <is>
          <t>(Valores expressos em milhares de reais)</t>
        </is>
      </nc>
      <ndxf>
        <alignment horizontal="center"/>
      </ndxf>
    </rcc>
    <rfmt sheetId="3" sqref="D9" start="0" length="0">
      <dxf>
        <alignment horizontal="center"/>
      </dxf>
    </rfmt>
    <rfmt sheetId="3" sqref="E9" start="0" length="0">
      <dxf>
        <alignment horizontal="center"/>
      </dxf>
    </rfmt>
    <rfmt sheetId="3" sqref="F9" start="0" length="0">
      <dxf>
        <alignment horizontal="center"/>
      </dxf>
    </rfmt>
    <rfmt sheetId="3" sqref="G9" start="0" length="0">
      <dxf>
        <alignment horizontal="center"/>
      </dxf>
    </rfmt>
    <rfmt sheetId="3" sqref="H9" start="0" length="0">
      <dxf>
        <alignment horizontal="center"/>
      </dxf>
    </rfmt>
  </rrc>
  <rfmt sheetId="5" sqref="F22">
    <dxf>
      <fill>
        <patternFill patternType="none">
          <fgColor indexed="64"/>
          <bgColor auto="1"/>
        </patternFill>
      </fill>
    </dxf>
  </rfmt>
  <rfmt sheetId="5" sqref="F27">
    <dxf>
      <fill>
        <patternFill patternType="none">
          <fgColor indexed="64"/>
          <bgColor auto="1"/>
        </patternFill>
      </fill>
    </dxf>
  </rfmt>
  <rfmt sheetId="5" sqref="F35:F38">
    <dxf>
      <fill>
        <patternFill patternType="none">
          <fgColor indexed="64"/>
          <bgColor auto="1"/>
        </patternFill>
      </fill>
    </dxf>
  </rfmt>
  <rfmt sheetId="5" sqref="F40">
    <dxf>
      <fill>
        <patternFill patternType="none">
          <fgColor indexed="64"/>
          <bgColor auto="1"/>
        </patternFill>
      </fill>
    </dxf>
  </rfmt>
  <rfmt sheetId="5" sqref="F44">
    <dxf>
      <fill>
        <patternFill patternType="none">
          <fgColor indexed="64"/>
          <bgColor auto="1"/>
        </patternFill>
      </fill>
    </dxf>
  </rfmt>
  <rfmt sheetId="6" s="1" sqref="J61" start="0" length="0">
    <dxf>
      <font>
        <sz val="10"/>
        <color auto="1"/>
        <name val="Arial"/>
        <family val="2"/>
        <charset val="1"/>
        <scheme val="none"/>
      </font>
      <alignment vertical="bottom"/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32" sId="5" ref="A52:XFD52" action="insertRow"/>
  <rrc rId="933" sId="3" ref="A55:XFD55" action="insertRow">
    <undo index="65535" exp="area" ref3D="1" dr="$A$1:$B$1048576" dn="Z_1B7CC90F_CCF9_46D0_9122_4DE60E5856BC_.wvu.Cols" sId="3"/>
  </rrc>
  <rrc rId="934" sId="4" ref="A30:XFD31" action="insertRow"/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DRE!$C$3:$J$60</formula>
    <oldFormula>DRE!$C$3:$J$53</oldFormula>
  </rdn>
  <rdn rId="0" localSheetId="3" customView="1" name="Z_1B7CC90F_CCF9_46D0_9122_4DE60E5856BC_.wvu.Rows" hidden="1" oldHidden="1">
    <formula>DRE!$2:$2</formula>
    <oldFormula>DRE!$2:$2</oldFormula>
  </rdn>
  <rdn rId="0" localSheetId="3" customView="1" name="Z_1B7CC90F_CCF9_46D0_9122_4DE60E5856BC_.wvu.Cols" hidden="1" oldHidden="1">
    <formula>DRE!$A:$B</formula>
    <oldFormula>DRE!$A:$B</oldFormula>
  </rdn>
  <rdn rId="0" localSheetId="4" customView="1" name="Z_1B7CC90F_CCF9_46D0_9122_4DE60E5856BC_.wvu.PrintArea" hidden="1" oldHidden="1">
    <formula>DRA!$C$1:$J$37</formula>
    <oldFormula>DRA!$C$1:$G$33</oldFormula>
  </rdn>
  <rdn rId="0" localSheetId="5" customView="1" name="Z_1B7CC90F_CCF9_46D0_9122_4DE60E5856BC_.wvu.PrintArea" hidden="1" oldHidden="1">
    <formula>DVA!$B$1:$G$58</formula>
    <oldFormula>DVA!$B$1:$G$58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DMPL!$B$1:$M$51</formula>
    <oldFormula>DMPL!$B$1:$M$51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6" sId="3">
    <nc r="L13">
      <v>335</v>
    </nc>
  </rcc>
  <rcc rId="947" sId="3">
    <nc r="L14">
      <v>0</v>
    </nc>
  </rcc>
  <rcc rId="948" sId="3">
    <nc r="L15">
      <v>0</v>
    </nc>
  </rcc>
  <rcc rId="949" sId="3">
    <nc r="L16">
      <v>335</v>
    </nc>
  </rcc>
  <rcc rId="950" sId="3">
    <nc r="L18">
      <v>48</v>
    </nc>
  </rcc>
  <rcc rId="951" sId="3">
    <nc r="L19">
      <v>0</v>
    </nc>
  </rcc>
  <rcc rId="952" sId="3">
    <nc r="L20">
      <v>0</v>
    </nc>
  </rcc>
  <rcc rId="953" sId="3">
    <nc r="L21">
      <v>48</v>
    </nc>
  </rcc>
  <rcc rId="954" sId="3">
    <nc r="L23">
      <v>287</v>
    </nc>
  </rcc>
  <rcc rId="955" sId="3">
    <nc r="L25">
      <v>-262</v>
    </nc>
  </rcc>
  <rcc rId="956" sId="3">
    <nc r="L26">
      <v>0</v>
    </nc>
  </rcc>
  <rcc rId="957" sId="3">
    <nc r="L27">
      <v>0</v>
    </nc>
  </rcc>
  <rcc rId="958" sId="3">
    <nc r="L28">
      <v>-262</v>
    </nc>
  </rcc>
  <rcc rId="959" sId="3">
    <nc r="L30">
      <v>25</v>
    </nc>
  </rcc>
  <rcc rId="960" sId="3">
    <nc r="L32">
      <v>-223275</v>
    </nc>
  </rcc>
  <rcc rId="961" sId="3">
    <nc r="L33">
      <v>-4129</v>
    </nc>
  </rcc>
  <rcc rId="962" sId="3">
    <nc r="L34">
      <v>-219146</v>
    </nc>
  </rcc>
  <rcc rId="963" sId="3">
    <nc r="L36">
      <v>217438</v>
    </nc>
  </rcc>
  <rcc rId="964" sId="3">
    <nc r="L37">
      <v>247</v>
    </nc>
  </rcc>
  <rcc rId="965" sId="3">
    <nc r="L38">
      <v>4697</v>
    </nc>
  </rcc>
  <rcc rId="966" sId="3">
    <nc r="L39">
      <v>212494</v>
    </nc>
  </rcc>
  <rcc rId="967" sId="3">
    <nc r="L40">
      <v>0</v>
    </nc>
  </rcc>
  <rcc rId="968" sId="3">
    <nc r="L42">
      <v>-5812</v>
    </nc>
  </rcc>
  <rcc rId="969" sId="3">
    <nc r="L44">
      <v>22</v>
    </nc>
  </rcc>
  <rcc rId="970" sId="3">
    <nc r="L45">
      <v>76</v>
    </nc>
  </rcc>
  <rcc rId="971" sId="3">
    <nc r="L46">
      <v>-54</v>
    </nc>
  </rcc>
  <rcc rId="972" sId="3">
    <nc r="L47">
      <v>0</v>
    </nc>
  </rcc>
  <rcc rId="973" sId="3">
    <nc r="L49">
      <v>-5790</v>
    </nc>
  </rcc>
  <rcc rId="974" sId="3">
    <nc r="L50">
      <v>0</v>
    </nc>
  </rcc>
  <rcc rId="975" sId="3">
    <nc r="L52">
      <v>-5790</v>
    </nc>
  </rcc>
  <rcc rId="976" sId="3" odxf="1" dxf="1">
    <nc r="M13">
      <f>F13-L13</f>
    </nc>
    <odxf>
      <numFmt numFmtId="0" formatCode="General"/>
    </odxf>
    <ndxf>
      <numFmt numFmtId="174" formatCode="_-* #,##0_-;\-* #,##0_-;_-* &quot;-&quot;??_-;_-@_-"/>
    </ndxf>
  </rcc>
  <rcc rId="977" sId="3" odxf="1" dxf="1">
    <nc r="M14">
      <f>F14-L14</f>
    </nc>
    <odxf>
      <numFmt numFmtId="0" formatCode="General"/>
    </odxf>
    <ndxf>
      <numFmt numFmtId="174" formatCode="_-* #,##0_-;\-* #,##0_-;_-* &quot;-&quot;??_-;_-@_-"/>
    </ndxf>
  </rcc>
  <rcc rId="978" sId="3" odxf="1" dxf="1">
    <nc r="M15">
      <f>F15-L15</f>
    </nc>
    <odxf>
      <numFmt numFmtId="0" formatCode="General"/>
    </odxf>
    <ndxf>
      <numFmt numFmtId="174" formatCode="_-* #,##0_-;\-* #,##0_-;_-* &quot;-&quot;??_-;_-@_-"/>
    </ndxf>
  </rcc>
  <rcc rId="979" sId="3" odxf="1" dxf="1">
    <nc r="M16">
      <f>F16-L16</f>
    </nc>
    <odxf>
      <numFmt numFmtId="0" formatCode="General"/>
    </odxf>
    <ndxf>
      <numFmt numFmtId="174" formatCode="_-* #,##0_-;\-* #,##0_-;_-* &quot;-&quot;??_-;_-@_-"/>
    </ndxf>
  </rcc>
  <rcc rId="980" sId="3" odxf="1" dxf="1">
    <nc r="M17">
      <f>F17-L17</f>
    </nc>
    <odxf>
      <numFmt numFmtId="0" formatCode="General"/>
    </odxf>
    <ndxf>
      <numFmt numFmtId="174" formatCode="_-* #,##0_-;\-* #,##0_-;_-* &quot;-&quot;??_-;_-@_-"/>
    </ndxf>
  </rcc>
  <rcc rId="981" sId="3" odxf="1" dxf="1">
    <nc r="M18">
      <f>F18-L18</f>
    </nc>
    <odxf>
      <numFmt numFmtId="0" formatCode="General"/>
    </odxf>
    <ndxf>
      <numFmt numFmtId="174" formatCode="_-* #,##0_-;\-* #,##0_-;_-* &quot;-&quot;??_-;_-@_-"/>
    </ndxf>
  </rcc>
  <rcc rId="982" sId="3" odxf="1" dxf="1">
    <nc r="M19">
      <f>F19-L19</f>
    </nc>
    <odxf>
      <numFmt numFmtId="0" formatCode="General"/>
    </odxf>
    <ndxf>
      <numFmt numFmtId="174" formatCode="_-* #,##0_-;\-* #,##0_-;_-* &quot;-&quot;??_-;_-@_-"/>
    </ndxf>
  </rcc>
  <rcc rId="983" sId="3" odxf="1" dxf="1">
    <nc r="M20">
      <f>F20-L20</f>
    </nc>
    <odxf>
      <numFmt numFmtId="0" formatCode="General"/>
    </odxf>
    <ndxf>
      <numFmt numFmtId="174" formatCode="_-* #,##0_-;\-* #,##0_-;_-* &quot;-&quot;??_-;_-@_-"/>
    </ndxf>
  </rcc>
  <rcc rId="984" sId="3" odxf="1" dxf="1">
    <nc r="M21">
      <f>F21-L21</f>
    </nc>
    <odxf>
      <numFmt numFmtId="0" formatCode="General"/>
    </odxf>
    <ndxf>
      <numFmt numFmtId="174" formatCode="_-* #,##0_-;\-* #,##0_-;_-* &quot;-&quot;??_-;_-@_-"/>
    </ndxf>
  </rcc>
  <rcc rId="985" sId="3" odxf="1" dxf="1">
    <nc r="M22">
      <f>F22-L22</f>
    </nc>
    <odxf>
      <numFmt numFmtId="0" formatCode="General"/>
    </odxf>
    <ndxf>
      <numFmt numFmtId="174" formatCode="_-* #,##0_-;\-* #,##0_-;_-* &quot;-&quot;??_-;_-@_-"/>
    </ndxf>
  </rcc>
  <rcc rId="986" sId="3" odxf="1" dxf="1">
    <nc r="M23">
      <f>F23-L23</f>
    </nc>
    <odxf>
      <numFmt numFmtId="0" formatCode="General"/>
    </odxf>
    <ndxf>
      <numFmt numFmtId="174" formatCode="_-* #,##0_-;\-* #,##0_-;_-* &quot;-&quot;??_-;_-@_-"/>
    </ndxf>
  </rcc>
  <rcc rId="987" sId="3" odxf="1" dxf="1">
    <nc r="M24">
      <f>F24-L24</f>
    </nc>
    <odxf>
      <numFmt numFmtId="0" formatCode="General"/>
    </odxf>
    <ndxf>
      <numFmt numFmtId="174" formatCode="_-* #,##0_-;\-* #,##0_-;_-* &quot;-&quot;??_-;_-@_-"/>
    </ndxf>
  </rcc>
  <rcc rId="988" sId="3" odxf="1" dxf="1">
    <nc r="M25">
      <f>F25-L25</f>
    </nc>
    <odxf>
      <numFmt numFmtId="0" formatCode="General"/>
    </odxf>
    <ndxf>
      <numFmt numFmtId="174" formatCode="_-* #,##0_-;\-* #,##0_-;_-* &quot;-&quot;??_-;_-@_-"/>
    </ndxf>
  </rcc>
  <rcc rId="989" sId="3" odxf="1" dxf="1">
    <nc r="M26">
      <f>F26-L26</f>
    </nc>
    <odxf>
      <numFmt numFmtId="0" formatCode="General"/>
    </odxf>
    <ndxf>
      <numFmt numFmtId="174" formatCode="_-* #,##0_-;\-* #,##0_-;_-* &quot;-&quot;??_-;_-@_-"/>
    </ndxf>
  </rcc>
  <rcc rId="990" sId="3" odxf="1" dxf="1">
    <nc r="M27">
      <f>F27-L27</f>
    </nc>
    <odxf>
      <numFmt numFmtId="0" formatCode="General"/>
    </odxf>
    <ndxf>
      <numFmt numFmtId="174" formatCode="_-* #,##0_-;\-* #,##0_-;_-* &quot;-&quot;??_-;_-@_-"/>
    </ndxf>
  </rcc>
  <rcc rId="991" sId="3" odxf="1" dxf="1">
    <nc r="M28">
      <f>F28-L28</f>
    </nc>
    <odxf>
      <numFmt numFmtId="0" formatCode="General"/>
    </odxf>
    <ndxf>
      <numFmt numFmtId="174" formatCode="_-* #,##0_-;\-* #,##0_-;_-* &quot;-&quot;??_-;_-@_-"/>
    </ndxf>
  </rcc>
  <rcc rId="992" sId="3" odxf="1" dxf="1">
    <nc r="M29">
      <f>F29-L29</f>
    </nc>
    <odxf>
      <numFmt numFmtId="0" formatCode="General"/>
    </odxf>
    <ndxf>
      <numFmt numFmtId="174" formatCode="_-* #,##0_-;\-* #,##0_-;_-* &quot;-&quot;??_-;_-@_-"/>
    </ndxf>
  </rcc>
  <rcc rId="993" sId="3" odxf="1" dxf="1">
    <nc r="M30">
      <f>F30-L30</f>
    </nc>
    <odxf>
      <numFmt numFmtId="0" formatCode="General"/>
    </odxf>
    <ndxf>
      <numFmt numFmtId="174" formatCode="_-* #,##0_-;\-* #,##0_-;_-* &quot;-&quot;??_-;_-@_-"/>
    </ndxf>
  </rcc>
  <rcc rId="994" sId="3" odxf="1" dxf="1">
    <nc r="M31">
      <f>F31-L31</f>
    </nc>
    <odxf>
      <numFmt numFmtId="0" formatCode="General"/>
    </odxf>
    <ndxf>
      <numFmt numFmtId="174" formatCode="_-* #,##0_-;\-* #,##0_-;_-* &quot;-&quot;??_-;_-@_-"/>
    </ndxf>
  </rcc>
  <rcc rId="995" sId="3" odxf="1" dxf="1">
    <nc r="M32">
      <f>F32-L32</f>
    </nc>
    <odxf>
      <numFmt numFmtId="0" formatCode="General"/>
    </odxf>
    <ndxf>
      <numFmt numFmtId="174" formatCode="_-* #,##0_-;\-* #,##0_-;_-* &quot;-&quot;??_-;_-@_-"/>
    </ndxf>
  </rcc>
  <rcc rId="996" sId="3" odxf="1" dxf="1">
    <nc r="M33">
      <f>F33-L33</f>
    </nc>
    <odxf>
      <numFmt numFmtId="0" formatCode="General"/>
    </odxf>
    <ndxf>
      <numFmt numFmtId="174" formatCode="_-* #,##0_-;\-* #,##0_-;_-* &quot;-&quot;??_-;_-@_-"/>
    </ndxf>
  </rcc>
  <rcc rId="997" sId="3" odxf="1" dxf="1">
    <nc r="M34">
      <f>F34-L34</f>
    </nc>
    <odxf>
      <numFmt numFmtId="0" formatCode="General"/>
    </odxf>
    <ndxf>
      <numFmt numFmtId="174" formatCode="_-* #,##0_-;\-* #,##0_-;_-* &quot;-&quot;??_-;_-@_-"/>
    </ndxf>
  </rcc>
  <rcc rId="998" sId="3" odxf="1" dxf="1">
    <nc r="M35">
      <f>F35-L35</f>
    </nc>
    <odxf>
      <numFmt numFmtId="0" formatCode="General"/>
    </odxf>
    <ndxf>
      <numFmt numFmtId="174" formatCode="_-* #,##0_-;\-* #,##0_-;_-* &quot;-&quot;??_-;_-@_-"/>
    </ndxf>
  </rcc>
  <rcc rId="999" sId="3" odxf="1" dxf="1">
    <nc r="M36">
      <f>F36-L36</f>
    </nc>
    <odxf>
      <numFmt numFmtId="0" formatCode="General"/>
    </odxf>
    <ndxf>
      <numFmt numFmtId="174" formatCode="_-* #,##0_-;\-* #,##0_-;_-* &quot;-&quot;??_-;_-@_-"/>
    </ndxf>
  </rcc>
  <rcc rId="1000" sId="3" odxf="1" dxf="1">
    <nc r="M37">
      <f>F37-L37</f>
    </nc>
    <odxf>
      <numFmt numFmtId="0" formatCode="General"/>
    </odxf>
    <ndxf>
      <numFmt numFmtId="174" formatCode="_-* #,##0_-;\-* #,##0_-;_-* &quot;-&quot;??_-;_-@_-"/>
    </ndxf>
  </rcc>
  <rcc rId="1001" sId="3" odxf="1" dxf="1">
    <nc r="M38">
      <f>F38-L38</f>
    </nc>
    <odxf>
      <numFmt numFmtId="0" formatCode="General"/>
    </odxf>
    <ndxf>
      <numFmt numFmtId="174" formatCode="_-* #,##0_-;\-* #,##0_-;_-* &quot;-&quot;??_-;_-@_-"/>
    </ndxf>
  </rcc>
  <rcc rId="1002" sId="3" odxf="1" dxf="1">
    <nc r="M39">
      <f>F39-L39</f>
    </nc>
    <odxf>
      <numFmt numFmtId="0" formatCode="General"/>
    </odxf>
    <ndxf>
      <numFmt numFmtId="174" formatCode="_-* #,##0_-;\-* #,##0_-;_-* &quot;-&quot;??_-;_-@_-"/>
    </ndxf>
  </rcc>
  <rcc rId="1003" sId="3" odxf="1" dxf="1">
    <nc r="M40">
      <f>F40-L40</f>
    </nc>
    <odxf>
      <numFmt numFmtId="0" formatCode="General"/>
    </odxf>
    <ndxf>
      <numFmt numFmtId="174" formatCode="_-* #,##0_-;\-* #,##0_-;_-* &quot;-&quot;??_-;_-@_-"/>
    </ndxf>
  </rcc>
  <rcc rId="1004" sId="3" odxf="1" dxf="1">
    <nc r="M41">
      <f>F41-L41</f>
    </nc>
    <odxf>
      <numFmt numFmtId="0" formatCode="General"/>
    </odxf>
    <ndxf>
      <numFmt numFmtId="174" formatCode="_-* #,##0_-;\-* #,##0_-;_-* &quot;-&quot;??_-;_-@_-"/>
    </ndxf>
  </rcc>
  <rcc rId="1005" sId="3" odxf="1" dxf="1">
    <nc r="M42">
      <f>F42-L42</f>
    </nc>
    <odxf>
      <numFmt numFmtId="0" formatCode="General"/>
    </odxf>
    <ndxf>
      <numFmt numFmtId="174" formatCode="_-* #,##0_-;\-* #,##0_-;_-* &quot;-&quot;??_-;_-@_-"/>
    </ndxf>
  </rcc>
  <rcc rId="1006" sId="3" odxf="1" dxf="1">
    <nc r="M43">
      <f>F43-L43</f>
    </nc>
    <odxf>
      <numFmt numFmtId="0" formatCode="General"/>
    </odxf>
    <ndxf>
      <numFmt numFmtId="174" formatCode="_-* #,##0_-;\-* #,##0_-;_-* &quot;-&quot;??_-;_-@_-"/>
    </ndxf>
  </rcc>
  <rcc rId="1007" sId="3" odxf="1" dxf="1">
    <nc r="M44">
      <f>F44-L44</f>
    </nc>
    <odxf>
      <numFmt numFmtId="0" formatCode="General"/>
    </odxf>
    <ndxf>
      <numFmt numFmtId="174" formatCode="_-* #,##0_-;\-* #,##0_-;_-* &quot;-&quot;??_-;_-@_-"/>
    </ndxf>
  </rcc>
  <rcc rId="1008" sId="3" odxf="1" dxf="1">
    <nc r="M45">
      <f>F45-L45</f>
    </nc>
    <odxf>
      <numFmt numFmtId="0" formatCode="General"/>
    </odxf>
    <ndxf>
      <numFmt numFmtId="174" formatCode="_-* #,##0_-;\-* #,##0_-;_-* &quot;-&quot;??_-;_-@_-"/>
    </ndxf>
  </rcc>
  <rcc rId="1009" sId="3" odxf="1" dxf="1">
    <nc r="M46">
      <f>F46-L46</f>
    </nc>
    <odxf>
      <numFmt numFmtId="0" formatCode="General"/>
    </odxf>
    <ndxf>
      <numFmt numFmtId="174" formatCode="_-* #,##0_-;\-* #,##0_-;_-* &quot;-&quot;??_-;_-@_-"/>
    </ndxf>
  </rcc>
  <rcc rId="1010" sId="3" odxf="1" dxf="1">
    <nc r="M47">
      <f>F47-L47</f>
    </nc>
    <odxf>
      <numFmt numFmtId="0" formatCode="General"/>
    </odxf>
    <ndxf>
      <numFmt numFmtId="174" formatCode="_-* #,##0_-;\-* #,##0_-;_-* &quot;-&quot;??_-;_-@_-"/>
    </ndxf>
  </rcc>
  <rcc rId="1011" sId="3" odxf="1" dxf="1">
    <nc r="M48">
      <f>F48-L48</f>
    </nc>
    <odxf>
      <numFmt numFmtId="0" formatCode="General"/>
    </odxf>
    <ndxf>
      <numFmt numFmtId="174" formatCode="_-* #,##0_-;\-* #,##0_-;_-* &quot;-&quot;??_-;_-@_-"/>
    </ndxf>
  </rcc>
  <rcc rId="1012" sId="3" odxf="1" dxf="1">
    <nc r="M49">
      <f>F49-L49</f>
    </nc>
    <odxf>
      <numFmt numFmtId="0" formatCode="General"/>
    </odxf>
    <ndxf>
      <numFmt numFmtId="174" formatCode="_-* #,##0_-;\-* #,##0_-;_-* &quot;-&quot;??_-;_-@_-"/>
    </ndxf>
  </rcc>
  <rcc rId="1013" sId="3" odxf="1" dxf="1">
    <nc r="M50">
      <f>F50-L50</f>
    </nc>
    <odxf>
      <numFmt numFmtId="0" formatCode="General"/>
    </odxf>
    <ndxf>
      <numFmt numFmtId="174" formatCode="_-* #,##0_-;\-* #,##0_-;_-* &quot;-&quot;??_-;_-@_-"/>
    </ndxf>
  </rcc>
  <rcc rId="1014" sId="3" odxf="1" dxf="1">
    <nc r="M51">
      <f>F51-L51</f>
    </nc>
    <odxf>
      <numFmt numFmtId="0" formatCode="General"/>
    </odxf>
    <ndxf>
      <numFmt numFmtId="174" formatCode="_-* #,##0_-;\-* #,##0_-;_-* &quot;-&quot;??_-;_-@_-"/>
    </ndxf>
  </rcc>
  <rcc rId="1015" sId="3" odxf="1" dxf="1">
    <nc r="M52">
      <f>F52-L52</f>
    </nc>
    <odxf>
      <numFmt numFmtId="0" formatCode="General"/>
    </odxf>
    <ndxf>
      <numFmt numFmtId="174" formatCode="_-* #,##0_-;\-* #,##0_-;_-* &quot;-&quot;??_-;_-@_-"/>
    </ndxf>
  </rcc>
  <rcc rId="1016" sId="3" numFmtId="34">
    <oc r="I16">
      <v>61</v>
    </oc>
    <nc r="I16">
      <v>714</v>
    </nc>
  </rcc>
  <rcc rId="1017" sId="3" numFmtId="34">
    <oc r="I21">
      <v>9</v>
    </oc>
    <nc r="I21">
      <v>101</v>
    </nc>
  </rcc>
  <rcc rId="1018" sId="3" numFmtId="34">
    <oc r="I28">
      <v>-48</v>
    </oc>
    <nc r="I28">
      <v>-559</v>
    </nc>
  </rcc>
  <rcc rId="1019" sId="3" numFmtId="34">
    <oc r="I33">
      <v>-2162</v>
    </oc>
    <nc r="I33">
      <v>-4510</v>
    </nc>
  </rcc>
  <rcc rId="1020" sId="3" numFmtId="34">
    <oc r="I34">
      <v>-111693</v>
    </oc>
    <nc r="I34">
      <v>-108304</v>
    </nc>
  </rcc>
  <rcc rId="1021" sId="3" numFmtId="34">
    <oc r="I37">
      <v>121</v>
    </oc>
    <nc r="I37">
      <v>114</v>
    </nc>
  </rcc>
  <rcc rId="1022" sId="3" numFmtId="34">
    <oc r="I38">
      <v>2731</v>
    </oc>
    <nc r="I38">
      <v>3212</v>
    </nc>
  </rcc>
  <rcc rId="1023" sId="3" numFmtId="34">
    <oc r="I39">
      <v>112579</v>
    </oc>
    <nc r="I39">
      <v>101408</v>
    </nc>
  </rcc>
  <rcc rId="1024" sId="3" numFmtId="34">
    <oc r="I45">
      <v>38</v>
    </oc>
    <nc r="I45">
      <v>45</v>
    </nc>
  </rcc>
  <rcc rId="1025" sId="3" numFmtId="34">
    <oc r="I46">
      <v>-54</v>
    </oc>
    <nc r="I46">
      <v>-77</v>
    </nc>
  </rcc>
  <rcc rId="1026" sId="3" odxf="1" dxf="1">
    <nc r="M53">
      <f>L52+M52</f>
    </nc>
    <odxf>
      <numFmt numFmtId="0" formatCode="General"/>
    </odxf>
    <ndxf>
      <numFmt numFmtId="174" formatCode="_-* #,##0_-;\-* #,##0_-;_-* &quot;-&quot;??_-;_-@_-"/>
    </ndxf>
  </rcc>
  <rcc rId="1027" sId="3">
    <nc r="N13">
      <v>0</v>
    </nc>
  </rcc>
  <rcc rId="1028" sId="3">
    <nc r="N14">
      <v>0</v>
    </nc>
  </rcc>
  <rcc rId="1029" sId="3">
    <nc r="N15">
      <v>0</v>
    </nc>
  </rcc>
  <rcc rId="1030" sId="3">
    <nc r="N16">
      <v>0</v>
    </nc>
  </rcc>
  <rcc rId="1031" sId="3">
    <nc r="N18">
      <v>0</v>
    </nc>
  </rcc>
  <rcc rId="1032" sId="3">
    <nc r="N19">
      <v>0</v>
    </nc>
  </rcc>
  <rcc rId="1033" sId="3">
    <nc r="N20">
      <v>0</v>
    </nc>
  </rcc>
  <rcc rId="1034" sId="3">
    <nc r="N21">
      <v>0</v>
    </nc>
  </rcc>
  <rcc rId="1035" sId="3">
    <nc r="N23">
      <v>0</v>
    </nc>
  </rcc>
  <rcc rId="1036" sId="3">
    <nc r="N25">
      <v>0</v>
    </nc>
  </rcc>
  <rcc rId="1037" sId="3">
    <nc r="N26">
      <v>0</v>
    </nc>
  </rcc>
  <rcc rId="1038" sId="3">
    <nc r="N27">
      <v>0</v>
    </nc>
  </rcc>
  <rcc rId="1039" sId="3">
    <nc r="N28">
      <v>0</v>
    </nc>
  </rcc>
  <rcc rId="1040" sId="3">
    <nc r="N30">
      <v>0</v>
    </nc>
  </rcc>
  <rcc rId="1041" sId="3">
    <nc r="N32">
      <v>-313766</v>
    </nc>
  </rcc>
  <rcc rId="1042" sId="3">
    <nc r="N33">
      <v>-11247</v>
    </nc>
  </rcc>
  <rcc rId="1043" sId="3">
    <nc r="N34">
      <v>-302519</v>
    </nc>
  </rcc>
  <rcc rId="1044" sId="3">
    <nc r="N36">
      <v>294729</v>
    </nc>
  </rcc>
  <rcc rId="1045" sId="3">
    <nc r="N37">
      <v>459</v>
    </nc>
  </rcc>
  <rcc rId="1046" sId="3">
    <nc r="N38">
      <v>8311</v>
    </nc>
  </rcc>
  <rcc rId="1047" sId="3">
    <nc r="N39">
      <v>285959</v>
    </nc>
  </rcc>
  <rcc rId="1048" sId="3">
    <nc r="N40">
      <v>0</v>
    </nc>
  </rcc>
  <rcc rId="1049" sId="3">
    <nc r="N42">
      <v>-19037</v>
    </nc>
  </rcc>
  <rcc rId="1050" sId="3">
    <nc r="N44">
      <v>-271</v>
    </nc>
  </rcc>
  <rcc rId="1051" sId="3">
    <nc r="N45">
      <v>67</v>
    </nc>
  </rcc>
  <rcc rId="1052" sId="3">
    <nc r="N46">
      <v>-338</v>
    </nc>
  </rcc>
  <rcc rId="1053" sId="3">
    <nc r="N47">
      <v>0</v>
    </nc>
  </rcc>
  <rcc rId="1054" sId="3">
    <nc r="N49">
      <v>-19308</v>
    </nc>
  </rcc>
  <rcc rId="1055" sId="3">
    <nc r="N50">
      <v>0</v>
    </nc>
  </rcc>
  <rcc rId="1056" sId="3">
    <nc r="N52">
      <v>-19308</v>
    </nc>
  </rcc>
  <rcc rId="1057" sId="3" numFmtId="34">
    <oc r="G33">
      <v>-5895</v>
    </oc>
    <nc r="G33">
      <v>-11247</v>
    </nc>
  </rcc>
  <rcc rId="1058" sId="3" numFmtId="34">
    <oc r="G34">
      <v>-200090</v>
    </oc>
    <nc r="G34">
      <v>-302519</v>
    </nc>
  </rcc>
  <rcc rId="1059" sId="3" numFmtId="34">
    <oc r="G37">
      <v>326</v>
    </oc>
    <nc r="G37">
      <v>459</v>
    </nc>
  </rcc>
  <rcc rId="1060" sId="3" numFmtId="34">
    <oc r="G38">
      <v>4495</v>
    </oc>
    <nc r="G38">
      <v>8311</v>
    </nc>
  </rcc>
  <rcc rId="1061" sId="3" numFmtId="34">
    <oc r="G39">
      <v>192797</v>
    </oc>
    <nc r="G39">
      <v>285959</v>
    </nc>
  </rcc>
  <rcc rId="1062" sId="3" numFmtId="34">
    <oc r="G45">
      <v>46</v>
    </oc>
    <nc r="G45">
      <v>67</v>
    </nc>
  </rcc>
  <rcc rId="1063" sId="3">
    <oc r="F10" t="inlineStr">
      <is>
        <t>Período de seis meses findos em</t>
      </is>
    </oc>
    <nc r="F10" t="inlineStr">
      <is>
        <t>Período de nove meses findos em</t>
      </is>
    </nc>
  </rcc>
  <rcc rId="1064" sId="4">
    <oc r="F9" t="inlineStr">
      <is>
        <t>Período de seis meses findos em</t>
      </is>
    </oc>
    <nc r="F9" t="inlineStr">
      <is>
        <t>Período nove meses findos em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5" sId="3">
    <oc r="F10" t="inlineStr">
      <is>
        <t>Período de nove meses findos em</t>
      </is>
    </oc>
    <nc r="F10" t="inlineStr">
      <is>
        <t>Período nove meses findos em</t>
      </is>
    </nc>
  </rcc>
  <rcc rId="1066" sId="3" numFmtId="34">
    <oc r="J33">
      <v>-1874</v>
    </oc>
    <nc r="J33">
      <v>-4323</v>
    </nc>
  </rcc>
  <rcc rId="1067" sId="3" numFmtId="34">
    <oc r="J34">
      <v>-103354</v>
    </oc>
    <nc r="J34">
      <v>-93334</v>
    </nc>
  </rcc>
  <rcc rId="1068" sId="3" numFmtId="34">
    <oc r="J37">
      <v>152</v>
    </oc>
    <nc r="J37">
      <v>156</v>
    </nc>
  </rcc>
  <rcc rId="1069" sId="3" numFmtId="34">
    <oc r="J38">
      <v>4293</v>
    </oc>
    <nc r="J38">
      <v>2351</v>
    </nc>
  </rcc>
  <rcc rId="1070" sId="3" numFmtId="34">
    <oc r="J39">
      <v>101223</v>
    </oc>
    <nc r="J39">
      <v>88329</v>
    </nc>
  </rcc>
  <rcc rId="1071" sId="3" numFmtId="34">
    <oc r="J45">
      <v>30</v>
    </oc>
    <nc r="J45">
      <v>21</v>
    </nc>
  </rcc>
  <rcc rId="1072" sId="3" numFmtId="34">
    <oc r="J46">
      <v>-338</v>
    </oc>
    <nc r="J46">
      <v>0</v>
    </nc>
  </rcc>
  <rcc rId="1073" sId="3">
    <oc r="L13">
      <v>335</v>
    </oc>
    <nc r="L13"/>
  </rcc>
  <rcc rId="1074" sId="3">
    <oc r="M13">
      <f>F13-L13</f>
    </oc>
    <nc r="M13"/>
  </rcc>
  <rcc rId="1075" sId="3">
    <oc r="N13">
      <v>0</v>
    </oc>
    <nc r="N13"/>
  </rcc>
  <rcc rId="1076" sId="3">
    <oc r="L14">
      <v>0</v>
    </oc>
    <nc r="L14"/>
  </rcc>
  <rcc rId="1077" sId="3">
    <oc r="M14">
      <f>F14-L14</f>
    </oc>
    <nc r="M14"/>
  </rcc>
  <rcc rId="1078" sId="3">
    <oc r="N14">
      <v>0</v>
    </oc>
    <nc r="N14"/>
  </rcc>
  <rcc rId="1079" sId="3">
    <oc r="L15">
      <v>0</v>
    </oc>
    <nc r="L15"/>
  </rcc>
  <rcc rId="1080" sId="3">
    <oc r="M15">
      <f>F15-L15</f>
    </oc>
    <nc r="M15"/>
  </rcc>
  <rcc rId="1081" sId="3">
    <oc r="N15">
      <v>0</v>
    </oc>
    <nc r="N15"/>
  </rcc>
  <rcc rId="1082" sId="3">
    <oc r="L16">
      <v>335</v>
    </oc>
    <nc r="L16"/>
  </rcc>
  <rcc rId="1083" sId="3">
    <oc r="M16">
      <f>F16-L16</f>
    </oc>
    <nc r="M16"/>
  </rcc>
  <rcc rId="1084" sId="3">
    <oc r="N16">
      <v>0</v>
    </oc>
    <nc r="N16"/>
  </rcc>
  <rcc rId="1085" sId="3">
    <oc r="M17">
      <f>F17-L17</f>
    </oc>
    <nc r="M17"/>
  </rcc>
  <rcc rId="1086" sId="3">
    <oc r="L18">
      <v>48</v>
    </oc>
    <nc r="L18"/>
  </rcc>
  <rcc rId="1087" sId="3">
    <oc r="M18">
      <f>F18-L18</f>
    </oc>
    <nc r="M18"/>
  </rcc>
  <rcc rId="1088" sId="3">
    <oc r="N18">
      <v>0</v>
    </oc>
    <nc r="N18"/>
  </rcc>
  <rcc rId="1089" sId="3">
    <oc r="L19">
      <v>0</v>
    </oc>
    <nc r="L19"/>
  </rcc>
  <rcc rId="1090" sId="3">
    <oc r="M19">
      <f>F19-L19</f>
    </oc>
    <nc r="M19"/>
  </rcc>
  <rcc rId="1091" sId="3">
    <oc r="N19">
      <v>0</v>
    </oc>
    <nc r="N19"/>
  </rcc>
  <rcc rId="1092" sId="3">
    <oc r="L20">
      <v>0</v>
    </oc>
    <nc r="L20"/>
  </rcc>
  <rcc rId="1093" sId="3">
    <oc r="M20">
      <f>F20-L20</f>
    </oc>
    <nc r="M20"/>
  </rcc>
  <rcc rId="1094" sId="3">
    <oc r="N20">
      <v>0</v>
    </oc>
    <nc r="N20"/>
  </rcc>
  <rcc rId="1095" sId="3">
    <oc r="L21">
      <v>48</v>
    </oc>
    <nc r="L21"/>
  </rcc>
  <rcc rId="1096" sId="3">
    <oc r="M21">
      <f>F21-L21</f>
    </oc>
    <nc r="M21"/>
  </rcc>
  <rcc rId="1097" sId="3">
    <oc r="N21">
      <v>0</v>
    </oc>
    <nc r="N21"/>
  </rcc>
  <rcc rId="1098" sId="3">
    <oc r="M22">
      <f>F22-L22</f>
    </oc>
    <nc r="M22"/>
  </rcc>
  <rcc rId="1099" sId="3">
    <oc r="L23">
      <v>287</v>
    </oc>
    <nc r="L23"/>
  </rcc>
  <rcc rId="1100" sId="3">
    <oc r="M23">
      <f>F23-L23</f>
    </oc>
    <nc r="M23"/>
  </rcc>
  <rcc rId="1101" sId="3">
    <oc r="N23">
      <v>0</v>
    </oc>
    <nc r="N23"/>
  </rcc>
  <rcc rId="1102" sId="3">
    <oc r="M24">
      <f>F24-L24</f>
    </oc>
    <nc r="M24"/>
  </rcc>
  <rcc rId="1103" sId="3">
    <oc r="L25">
      <v>-262</v>
    </oc>
    <nc r="L25"/>
  </rcc>
  <rcc rId="1104" sId="3">
    <oc r="M25">
      <f>F25-L25</f>
    </oc>
    <nc r="M25"/>
  </rcc>
  <rcc rId="1105" sId="3">
    <oc r="N25">
      <v>0</v>
    </oc>
    <nc r="N25"/>
  </rcc>
  <rcc rId="1106" sId="3">
    <oc r="L26">
      <v>0</v>
    </oc>
    <nc r="L26"/>
  </rcc>
  <rcc rId="1107" sId="3">
    <oc r="M26">
      <f>F26-L26</f>
    </oc>
    <nc r="M26"/>
  </rcc>
  <rcc rId="1108" sId="3">
    <oc r="N26">
      <v>0</v>
    </oc>
    <nc r="N26"/>
  </rcc>
  <rcc rId="1109" sId="3">
    <oc r="L27">
      <v>0</v>
    </oc>
    <nc r="L27"/>
  </rcc>
  <rcc rId="1110" sId="3">
    <oc r="M27">
      <f>F27-L27</f>
    </oc>
    <nc r="M27"/>
  </rcc>
  <rcc rId="1111" sId="3">
    <oc r="N27">
      <v>0</v>
    </oc>
    <nc r="N27"/>
  </rcc>
  <rcc rId="1112" sId="3">
    <oc r="L28">
      <v>-262</v>
    </oc>
    <nc r="L28"/>
  </rcc>
  <rcc rId="1113" sId="3">
    <oc r="M28">
      <f>F28-L28</f>
    </oc>
    <nc r="M28"/>
  </rcc>
  <rcc rId="1114" sId="3">
    <oc r="N28">
      <v>0</v>
    </oc>
    <nc r="N28"/>
  </rcc>
  <rcc rId="1115" sId="3">
    <oc r="M29">
      <f>F29-L29</f>
    </oc>
    <nc r="M29"/>
  </rcc>
  <rcc rId="1116" sId="3">
    <oc r="L30">
      <v>25</v>
    </oc>
    <nc r="L30"/>
  </rcc>
  <rcc rId="1117" sId="3">
    <oc r="M30">
      <f>F30-L30</f>
    </oc>
    <nc r="M30"/>
  </rcc>
  <rcc rId="1118" sId="3">
    <oc r="N30">
      <v>0</v>
    </oc>
    <nc r="N30"/>
  </rcc>
  <rcc rId="1119" sId="3">
    <oc r="M31">
      <f>F31-L31</f>
    </oc>
    <nc r="M31"/>
  </rcc>
  <rcc rId="1120" sId="3">
    <oc r="L32">
      <v>-223275</v>
    </oc>
    <nc r="L32"/>
  </rcc>
  <rcc rId="1121" sId="3">
    <oc r="M32">
      <f>F32-L32</f>
    </oc>
    <nc r="M32"/>
  </rcc>
  <rcc rId="1122" sId="3">
    <oc r="N32">
      <v>-313766</v>
    </oc>
    <nc r="N32"/>
  </rcc>
  <rcc rId="1123" sId="3">
    <oc r="L33">
      <v>-4129</v>
    </oc>
    <nc r="L33"/>
  </rcc>
  <rcc rId="1124" sId="3">
    <oc r="M33">
      <f>F33-L33</f>
    </oc>
    <nc r="M33"/>
  </rcc>
  <rcc rId="1125" sId="3">
    <oc r="N33">
      <v>-11247</v>
    </oc>
    <nc r="N33"/>
  </rcc>
  <rcc rId="1126" sId="3">
    <oc r="L34">
      <v>-219146</v>
    </oc>
    <nc r="L34"/>
  </rcc>
  <rcc rId="1127" sId="3">
    <oc r="M34">
      <f>F34-L34</f>
    </oc>
    <nc r="M34"/>
  </rcc>
  <rcc rId="1128" sId="3">
    <oc r="N34">
      <v>-302519</v>
    </oc>
    <nc r="N34"/>
  </rcc>
  <rcc rId="1129" sId="3">
    <oc r="M35">
      <f>F35-L35</f>
    </oc>
    <nc r="M35"/>
  </rcc>
  <rcc rId="1130" sId="3">
    <oc r="L36">
      <v>217438</v>
    </oc>
    <nc r="L36"/>
  </rcc>
  <rcc rId="1131" sId="3">
    <oc r="M36">
      <f>F36-L36</f>
    </oc>
    <nc r="M36"/>
  </rcc>
  <rcc rId="1132" sId="3">
    <oc r="N36">
      <v>294729</v>
    </oc>
    <nc r="N36"/>
  </rcc>
  <rcc rId="1133" sId="3">
    <oc r="L37">
      <v>247</v>
    </oc>
    <nc r="L37"/>
  </rcc>
  <rcc rId="1134" sId="3">
    <oc r="M37">
      <f>F37-L37</f>
    </oc>
    <nc r="M37"/>
  </rcc>
  <rcc rId="1135" sId="3">
    <oc r="N37">
      <v>459</v>
    </oc>
    <nc r="N37"/>
  </rcc>
  <rcc rId="1136" sId="3">
    <oc r="L38">
      <v>4697</v>
    </oc>
    <nc r="L38"/>
  </rcc>
  <rcc rId="1137" sId="3">
    <oc r="M38">
      <f>F38-L38</f>
    </oc>
    <nc r="M38"/>
  </rcc>
  <rcc rId="1138" sId="3">
    <oc r="N38">
      <v>8311</v>
    </oc>
    <nc r="N38"/>
  </rcc>
  <rcc rId="1139" sId="3">
    <oc r="L39">
      <v>212494</v>
    </oc>
    <nc r="L39"/>
  </rcc>
  <rcc rId="1140" sId="3">
    <oc r="M39">
      <f>F39-L39</f>
    </oc>
    <nc r="M39"/>
  </rcc>
  <rcc rId="1141" sId="3">
    <oc r="N39">
      <v>285959</v>
    </oc>
    <nc r="N39"/>
  </rcc>
  <rcc rId="1142" sId="3">
    <oc r="L40">
      <v>0</v>
    </oc>
    <nc r="L40"/>
  </rcc>
  <rcc rId="1143" sId="3">
    <oc r="M40">
      <f>F40-L40</f>
    </oc>
    <nc r="M40"/>
  </rcc>
  <rcc rId="1144" sId="3">
    <oc r="N40">
      <v>0</v>
    </oc>
    <nc r="N40"/>
  </rcc>
  <rcc rId="1145" sId="3">
    <oc r="M41">
      <f>F41-L41</f>
    </oc>
    <nc r="M41"/>
  </rcc>
  <rcc rId="1146" sId="3">
    <oc r="L42">
      <v>-5812</v>
    </oc>
    <nc r="L42"/>
  </rcc>
  <rcc rId="1147" sId="3">
    <oc r="M42">
      <f>F42-L42</f>
    </oc>
    <nc r="M42"/>
  </rcc>
  <rcc rId="1148" sId="3">
    <oc r="N42">
      <v>-19037</v>
    </oc>
    <nc r="N42"/>
  </rcc>
  <rcc rId="1149" sId="3">
    <oc r="M43">
      <f>F43-L43</f>
    </oc>
    <nc r="M43"/>
  </rcc>
  <rcc rId="1150" sId="3">
    <oc r="L44">
      <v>22</v>
    </oc>
    <nc r="L44"/>
  </rcc>
  <rcc rId="1151" sId="3">
    <oc r="M44">
      <f>F44-L44</f>
    </oc>
    <nc r="M44"/>
  </rcc>
  <rcc rId="1152" sId="3">
    <oc r="N44">
      <v>-271</v>
    </oc>
    <nc r="N44"/>
  </rcc>
  <rcc rId="1153" sId="3">
    <oc r="L45">
      <v>76</v>
    </oc>
    <nc r="L45"/>
  </rcc>
  <rcc rId="1154" sId="3">
    <oc r="M45">
      <f>F45-L45</f>
    </oc>
    <nc r="M45"/>
  </rcc>
  <rcc rId="1155" sId="3">
    <oc r="N45">
      <v>67</v>
    </oc>
    <nc r="N45"/>
  </rcc>
  <rcc rId="1156" sId="3">
    <oc r="L46">
      <v>-54</v>
    </oc>
    <nc r="L46"/>
  </rcc>
  <rcc rId="1157" sId="3">
    <oc r="M46">
      <f>F46-L46</f>
    </oc>
    <nc r="M46"/>
  </rcc>
  <rcc rId="1158" sId="3">
    <oc r="N46">
      <v>-338</v>
    </oc>
    <nc r="N46"/>
  </rcc>
  <rcc rId="1159" sId="3">
    <oc r="L47">
      <v>0</v>
    </oc>
    <nc r="L47"/>
  </rcc>
  <rcc rId="1160" sId="3">
    <oc r="M47">
      <f>F47-L47</f>
    </oc>
    <nc r="M47"/>
  </rcc>
  <rcc rId="1161" sId="3">
    <oc r="N47">
      <v>0</v>
    </oc>
    <nc r="N47"/>
  </rcc>
  <rcc rId="1162" sId="3">
    <oc r="M48">
      <f>F48-L48</f>
    </oc>
    <nc r="M48"/>
  </rcc>
  <rcc rId="1163" sId="3">
    <oc r="L49">
      <v>-5790</v>
    </oc>
    <nc r="L49"/>
  </rcc>
  <rcc rId="1164" sId="3">
    <oc r="M49">
      <f>F49-L49</f>
    </oc>
    <nc r="M49"/>
  </rcc>
  <rcc rId="1165" sId="3">
    <oc r="N49">
      <v>-19308</v>
    </oc>
    <nc r="N49"/>
  </rcc>
  <rcc rId="1166" sId="3">
    <oc r="L50">
      <v>0</v>
    </oc>
    <nc r="L50"/>
  </rcc>
  <rcc rId="1167" sId="3">
    <oc r="M50">
      <f>F50-L50</f>
    </oc>
    <nc r="M50"/>
  </rcc>
  <rcc rId="1168" sId="3">
    <oc r="N50">
      <v>0</v>
    </oc>
    <nc r="N50"/>
  </rcc>
  <rcc rId="1169" sId="3">
    <oc r="M51">
      <f>F51-L51</f>
    </oc>
    <nc r="M51"/>
  </rcc>
  <rcc rId="1170" sId="3">
    <oc r="L52">
      <v>-5790</v>
    </oc>
    <nc r="L52"/>
  </rcc>
  <rcc rId="1171" sId="3">
    <oc r="M52">
      <f>F52-L52</f>
    </oc>
    <nc r="M52"/>
  </rcc>
  <rcc rId="1172" sId="3">
    <oc r="N52">
      <v>-19308</v>
    </oc>
    <nc r="N52"/>
  </rcc>
  <rcc rId="1173" sId="3">
    <oc r="M53">
      <f>L52+M52</f>
    </oc>
    <nc r="M53"/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4" sId="5">
    <nc r="I10">
      <v>294729</v>
    </nc>
  </rcc>
  <rcc rId="1175" sId="5">
    <nc r="I11" t="inlineStr">
      <is>
        <t>-</t>
      </is>
    </nc>
  </rcc>
  <rcc rId="1176" sId="5">
    <nc r="I12" t="inlineStr">
      <is>
        <t>-</t>
      </is>
    </nc>
  </rcc>
  <rcc rId="1177" sId="5">
    <nc r="I13">
      <v>294729</v>
    </nc>
  </rcc>
  <rcc rId="1178" sId="5">
    <nc r="I14">
      <v>9873</v>
    </nc>
  </rcc>
  <rcc rId="1179" sId="5">
    <nc r="I15">
      <v>0</v>
    </nc>
  </rcc>
  <rcc rId="1180" sId="5">
    <nc r="I16">
      <v>0</v>
    </nc>
  </rcc>
  <rcc rId="1181" sId="5">
    <nc r="I17">
      <v>9873</v>
    </nc>
  </rcc>
  <rcc rId="1182" sId="5">
    <nc r="I18">
      <v>284856</v>
    </nc>
  </rcc>
  <rcc rId="1183" sId="5">
    <nc r="I20">
      <v>1202</v>
    </nc>
  </rcc>
  <rcc rId="1184" sId="5">
    <nc r="I21">
      <v>0</v>
    </nc>
  </rcc>
  <rcc rId="1185" sId="5">
    <nc r="I22">
      <v>1202</v>
    </nc>
  </rcc>
  <rcc rId="1186" sId="5">
    <nc r="I23">
      <v>283654</v>
    </nc>
  </rcc>
  <rcc rId="1187" sId="5">
    <nc r="I25">
      <v>67</v>
    </nc>
  </rcc>
  <rcc rId="1188" sId="5">
    <nc r="I26">
      <v>0</v>
    </nc>
  </rcc>
  <rcc rId="1189" sId="5">
    <nc r="I27">
      <v>67</v>
    </nc>
  </rcc>
  <rcc rId="1190" sId="5">
    <nc r="I28">
      <v>0</v>
    </nc>
  </rcc>
  <rcc rId="1191" sId="5">
    <nc r="I29">
      <v>0</v>
    </nc>
  </rcc>
  <rcc rId="1192" sId="5">
    <nc r="I30">
      <v>283721</v>
    </nc>
  </rcc>
  <rcc rId="1193" sId="5">
    <nc r="I32">
      <v>303029</v>
    </nc>
  </rcc>
  <rcc rId="1194" sId="5">
    <nc r="I34">
      <v>302519</v>
    </nc>
  </rcc>
  <rcc rId="1195" sId="5">
    <nc r="I35">
      <v>296537</v>
    </nc>
  </rcc>
  <rcc rId="1196" sId="5">
    <nc r="I36">
      <v>0</v>
    </nc>
  </rcc>
  <rcc rId="1197" sId="5">
    <nc r="I37">
      <v>0</v>
    </nc>
  </rcc>
  <rcc rId="1198" sId="5">
    <nc r="I38">
      <v>5982</v>
    </nc>
  </rcc>
  <rcc rId="1199" sId="5">
    <nc r="I39">
      <v>172</v>
    </nc>
  </rcc>
  <rcc rId="1200" sId="5">
    <nc r="I40">
      <v>172</v>
    </nc>
  </rcc>
  <rcc rId="1201" sId="5">
    <nc r="I41">
      <v>0</v>
    </nc>
  </rcc>
  <rcc rId="1202" sId="5">
    <nc r="I42">
      <v>0</v>
    </nc>
  </rcc>
  <rcc rId="1203" sId="5">
    <nc r="I43">
      <v>338</v>
    </nc>
  </rcc>
  <rcc rId="1204" sId="5">
    <nc r="I44">
      <v>338</v>
    </nc>
  </rcc>
  <rcc rId="1205" sId="5">
    <nc r="I45">
      <v>0</v>
    </nc>
  </rcc>
  <rcc rId="1206" sId="5">
    <nc r="I46">
      <v>0</v>
    </nc>
  </rcc>
  <rcc rId="1207" sId="5">
    <nc r="I47">
      <v>0</v>
    </nc>
  </rcc>
  <rcc rId="1208" sId="5">
    <nc r="I48">
      <v>0</v>
    </nc>
  </rcc>
  <rcc rId="1209" sId="5">
    <nc r="I49">
      <v>-19308</v>
    </nc>
  </rcc>
  <rcc rId="1210" sId="5" numFmtId="34">
    <oc r="G13">
      <v>197618</v>
    </oc>
    <nc r="G13">
      <v>294729</v>
    </nc>
  </rcc>
  <rcc rId="1211" sId="5" numFmtId="34">
    <oc r="G17">
      <v>4966</v>
    </oc>
    <nc r="G17">
      <v>9873</v>
    </nc>
  </rcc>
  <rcc rId="1212" sId="5" numFmtId="34">
    <oc r="G22">
      <v>812</v>
    </oc>
    <nc r="G22">
      <v>1202</v>
    </nc>
  </rcc>
  <rcc rId="1213" sId="5" numFmtId="34">
    <oc r="G27">
      <v>46</v>
    </oc>
    <nc r="G27">
      <v>67</v>
    </nc>
  </rcc>
  <rcc rId="1214" sId="5" numFmtId="34">
    <oc r="G35">
      <v>196090</v>
    </oc>
    <nc r="G35">
      <v>296537</v>
    </nc>
  </rcc>
  <rcc rId="1215" sId="5" numFmtId="34">
    <oc r="G38">
      <v>4000</v>
    </oc>
    <nc r="G38">
      <v>5982</v>
    </nc>
  </rcc>
  <rcc rId="1216" sId="5" numFmtId="34">
    <oc r="G40">
      <v>117</v>
    </oc>
    <nc r="G40">
      <v>172</v>
    </nc>
  </rcc>
  <rcc rId="1217" sId="6">
    <nc r="I10">
      <v>-19308</v>
    </nc>
  </rcc>
  <rcc rId="1218" sId="6">
    <nc r="I13">
      <v>0</v>
    </nc>
  </rcc>
  <rcc rId="1219" sId="6" numFmtId="34">
    <nc r="I14">
      <v>1202</v>
    </nc>
  </rcc>
  <rcc rId="1220" sId="6" numFmtId="34">
    <nc r="I15">
      <v>-42</v>
    </nc>
  </rcc>
  <rcc rId="1221" sId="6">
    <nc r="I16">
      <v>0</v>
    </nc>
  </rcc>
  <rcc rId="1222" sId="6">
    <nc r="I17">
      <v>2054</v>
    </nc>
  </rcc>
  <rcc rId="1223" sId="6">
    <nc r="I19">
      <v>-16</v>
    </nc>
  </rcc>
  <rcc rId="1224" sId="6">
    <nc r="I20">
      <v>0</v>
    </nc>
  </rcc>
  <rcc rId="1225" sId="6">
    <nc r="I21">
      <v>-55</v>
    </nc>
  </rcc>
  <rcc rId="1226" sId="6">
    <nc r="I22">
      <v>1659</v>
    </nc>
  </rcc>
  <rcc rId="1227" sId="6">
    <nc r="I23">
      <v>-7688</v>
    </nc>
  </rcc>
  <rcc rId="1228" sId="6">
    <nc r="I24">
      <v>0</v>
    </nc>
  </rcc>
  <rcc rId="1229" sId="6">
    <nc r="I25">
      <v>-18909</v>
    </nc>
  </rcc>
  <rcc rId="1230" sId="6">
    <nc r="I26">
      <v>0</v>
    </nc>
  </rcc>
  <rcc rId="1231" sId="6">
    <nc r="I28">
      <v>19600</v>
    </nc>
  </rcc>
  <rcc rId="1232" sId="6">
    <nc r="I29">
      <v>27973</v>
    </nc>
  </rcc>
  <rcc rId="1233" sId="6">
    <nc r="I30">
      <v>-312</v>
    </nc>
  </rcc>
  <rcc rId="1234" sId="6">
    <nc r="I31">
      <v>2108</v>
    </nc>
  </rcc>
  <rcc rId="1235" sId="6">
    <nc r="I33">
      <v>8266</v>
    </nc>
  </rcc>
  <rcc rId="1236" sId="6">
    <nc r="I34">
      <v>181353</v>
    </nc>
  </rcc>
  <rcc rId="1237" sId="6">
    <nc r="I36">
      <v>-58259</v>
    </nc>
  </rcc>
  <rcc rId="1238" sId="6">
    <nc r="I37">
      <v>-3</v>
    </nc>
  </rcc>
  <rcc rId="1239" sId="6">
    <nc r="I38">
      <v>-58262</v>
    </nc>
  </rcc>
  <rcc rId="1240" sId="6">
    <nc r="I40">
      <v>0</v>
    </nc>
  </rcc>
  <rcc rId="1241" sId="6">
    <nc r="I41">
      <v>0</v>
    </nc>
  </rcc>
  <rcc rId="1242" sId="6">
    <nc r="I43">
      <v>0</v>
    </nc>
  </rcc>
  <rcc rId="1243" sId="6">
    <nc r="I46">
      <v>0</v>
    </nc>
  </rcc>
  <rcc rId="1244" sId="6">
    <nc r="I47">
      <v>705</v>
    </nc>
  </rcc>
  <rcc rId="1245" sId="6">
    <nc r="I48">
      <v>57081</v>
    </nc>
  </rcc>
  <rcc rId="1246" sId="6">
    <nc r="I49">
      <v>109</v>
    </nc>
  </rcc>
  <rcc rId="1247" sId="6">
    <nc r="I51">
      <v>57895</v>
    </nc>
  </rcc>
  <rcc rId="1248" sId="6">
    <nc r="I53">
      <v>7899</v>
    </nc>
  </rcc>
  <rcc rId="1249" sId="6">
    <nc r="I55">
      <v>26674</v>
    </nc>
  </rcc>
  <rcc rId="1250" sId="6">
    <nc r="I56">
      <v>34573</v>
    </nc>
  </rcc>
  <rcc rId="1251" sId="6">
    <nc r="I58">
      <v>7899</v>
    </nc>
  </rcc>
  <rcc rId="1252" sId="6" numFmtId="34">
    <oc r="G13">
      <v>812</v>
    </oc>
    <nc r="G13">
      <v>1202</v>
    </nc>
  </rcc>
  <rcc rId="1253" sId="6" numFmtId="34">
    <oc r="G14">
      <v>-19</v>
    </oc>
    <nc r="G14">
      <v>-42</v>
    </nc>
  </rcc>
  <rcc rId="1254" sId="6" numFmtId="34">
    <oc r="G16">
      <v>1028</v>
    </oc>
    <nc r="G16">
      <v>2054</v>
    </nc>
  </rcc>
  <rcc rId="1255" sId="6" numFmtId="34">
    <oc r="G19">
      <v>2</v>
    </oc>
    <nc r="G19">
      <v>-16</v>
    </nc>
  </rcc>
  <rcc rId="1256" sId="6" numFmtId="34">
    <oc r="G21">
      <v>-110</v>
    </oc>
    <nc r="G21">
      <v>-55</v>
    </nc>
  </rcc>
  <rcc rId="1257" sId="6" numFmtId="34">
    <oc r="G22">
      <v>2201</v>
    </oc>
    <nc r="G22">
      <v>1659</v>
    </nc>
  </rcc>
  <rcc rId="1258" sId="6" numFmtId="34">
    <oc r="G23">
      <v>-9529</v>
    </oc>
    <nc r="G23">
      <v>-7688</v>
    </nc>
  </rcc>
  <rcc rId="1259" sId="6" numFmtId="34">
    <oc r="G24">
      <v>-1641</v>
    </oc>
    <nc r="G24">
      <v>-18909</v>
    </nc>
  </rcc>
  <rcc rId="1260" sId="6" numFmtId="34">
    <oc r="G26">
      <v>-15</v>
    </oc>
    <nc r="G26">
      <v>0</v>
    </nc>
  </rcc>
  <rcc rId="1261" sId="6" numFmtId="34">
    <oc r="G28">
      <v>2647</v>
    </oc>
    <nc r="G28">
      <v>19600</v>
    </nc>
  </rcc>
  <rcc rId="1262" sId="6" numFmtId="34">
    <oc r="G29">
      <v>28673</v>
    </oc>
    <nc r="G29">
      <v>27973</v>
    </nc>
  </rcc>
  <rcc rId="1263" sId="6" numFmtId="34">
    <oc r="G32">
      <v>99</v>
    </oc>
    <nc r="G32">
      <v>2108</v>
    </nc>
  </rcc>
  <rcc rId="1264" sId="6" numFmtId="34">
    <oc r="G36">
      <v>4172</v>
    </oc>
    <nc r="G36">
      <v>-58259</v>
    </nc>
  </rcc>
  <rcc rId="1265" sId="6" numFmtId="34">
    <oc r="G37">
      <v>15</v>
    </oc>
    <nc r="G37">
      <v>-3</v>
    </nc>
  </rcc>
  <rcc rId="1266" sId="6" numFmtId="34">
    <oc r="G47">
      <v>0</v>
    </oc>
    <nc r="G47">
      <v>705</v>
    </nc>
  </rcc>
  <rcc rId="1267" sId="6" numFmtId="34">
    <oc r="G48">
      <v>-4662</v>
    </oc>
    <nc r="G48">
      <v>57081</v>
    </nc>
  </rcc>
  <rcc rId="1268" sId="6" numFmtId="34">
    <oc r="G49">
      <v>210</v>
    </oc>
    <nc r="G49">
      <v>109</v>
    </nc>
  </rcc>
  <rcc rId="1269" sId="6" numFmtId="34">
    <oc r="G56">
      <v>41586</v>
    </oc>
    <nc r="G56">
      <v>34573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0" sId="6">
    <oc r="I10">
      <v>-19308</v>
    </oc>
    <nc r="I10"/>
  </rcc>
  <rcc rId="1271" sId="6">
    <oc r="I13">
      <v>0</v>
    </oc>
    <nc r="I13"/>
  </rcc>
  <rcc rId="1272" sId="6" numFmtId="34">
    <oc r="I14">
      <v>1202</v>
    </oc>
    <nc r="I14"/>
  </rcc>
  <rcc rId="1273" sId="6" numFmtId="34">
    <oc r="I15">
      <v>-42</v>
    </oc>
    <nc r="I15"/>
  </rcc>
  <rcc rId="1274" sId="6">
    <oc r="I16">
      <v>0</v>
    </oc>
    <nc r="I16"/>
  </rcc>
  <rcc rId="1275" sId="6">
    <oc r="I17">
      <v>2054</v>
    </oc>
    <nc r="I17"/>
  </rcc>
  <rcc rId="1276" sId="6">
    <oc r="I19">
      <v>-16</v>
    </oc>
    <nc r="I19"/>
  </rcc>
  <rcc rId="1277" sId="6">
    <oc r="I20">
      <v>0</v>
    </oc>
    <nc r="I20"/>
  </rcc>
  <rcc rId="1278" sId="6">
    <oc r="I21">
      <v>-55</v>
    </oc>
    <nc r="I21"/>
  </rcc>
  <rcc rId="1279" sId="6">
    <oc r="I22">
      <v>1659</v>
    </oc>
    <nc r="I22"/>
  </rcc>
  <rcc rId="1280" sId="6">
    <oc r="I23">
      <v>-7688</v>
    </oc>
    <nc r="I23"/>
  </rcc>
  <rcc rId="1281" sId="6">
    <oc r="I24">
      <v>0</v>
    </oc>
    <nc r="I24"/>
  </rcc>
  <rcc rId="1282" sId="6">
    <oc r="I25">
      <v>-18909</v>
    </oc>
    <nc r="I25"/>
  </rcc>
  <rcc rId="1283" sId="6">
    <oc r="I26">
      <v>0</v>
    </oc>
    <nc r="I26"/>
  </rcc>
  <rcc rId="1284" sId="6">
    <oc r="I28">
      <v>19600</v>
    </oc>
    <nc r="I28"/>
  </rcc>
  <rcc rId="1285" sId="6">
    <oc r="I29">
      <v>27973</v>
    </oc>
    <nc r="I29"/>
  </rcc>
  <rcc rId="1286" sId="6">
    <oc r="I30">
      <v>-312</v>
    </oc>
    <nc r="I30"/>
  </rcc>
  <rcc rId="1287" sId="6">
    <oc r="I31">
      <v>2108</v>
    </oc>
    <nc r="I31"/>
  </rcc>
  <rcc rId="1288" sId="6">
    <oc r="I33">
      <v>8266</v>
    </oc>
    <nc r="I33"/>
  </rcc>
  <rcc rId="1289" sId="6">
    <oc r="I34">
      <v>181353</v>
    </oc>
    <nc r="I34"/>
  </rcc>
  <rcc rId="1290" sId="6">
    <oc r="I36">
      <v>-58259</v>
    </oc>
    <nc r="I36"/>
  </rcc>
  <rcc rId="1291" sId="6">
    <oc r="I37">
      <v>-3</v>
    </oc>
    <nc r="I37"/>
  </rcc>
  <rcc rId="1292" sId="6">
    <oc r="I38">
      <v>-58262</v>
    </oc>
    <nc r="I38"/>
  </rcc>
  <rcc rId="1293" sId="6">
    <oc r="I40">
      <v>0</v>
    </oc>
    <nc r="I40"/>
  </rcc>
  <rcc rId="1294" sId="6">
    <oc r="I41">
      <v>0</v>
    </oc>
    <nc r="I41"/>
  </rcc>
  <rcc rId="1295" sId="6">
    <oc r="I43">
      <v>0</v>
    </oc>
    <nc r="I43"/>
  </rcc>
  <rcc rId="1296" sId="6">
    <oc r="I46">
      <v>0</v>
    </oc>
    <nc r="I46"/>
  </rcc>
  <rcc rId="1297" sId="6">
    <oc r="I47">
      <v>705</v>
    </oc>
    <nc r="I47"/>
  </rcc>
  <rcc rId="1298" sId="6">
    <oc r="I48">
      <v>57081</v>
    </oc>
    <nc r="I48"/>
  </rcc>
  <rcc rId="1299" sId="6">
    <oc r="I49">
      <v>109</v>
    </oc>
    <nc r="I49"/>
  </rcc>
  <rcc rId="1300" sId="6">
    <oc r="I51">
      <v>57895</v>
    </oc>
    <nc r="I51"/>
  </rcc>
  <rcc rId="1301" sId="6">
    <oc r="I53">
      <v>7899</v>
    </oc>
    <nc r="I53"/>
  </rcc>
  <rcc rId="1302" sId="6">
    <oc r="I55">
      <v>26674</v>
    </oc>
    <nc r="I55"/>
  </rcc>
  <rcc rId="1303" sId="6">
    <oc r="I56">
      <v>34573</v>
    </oc>
    <nc r="I56"/>
  </rcc>
  <rcc rId="1304" sId="6">
    <oc r="I58">
      <v>7899</v>
    </oc>
    <nc r="I58"/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DRE!$C$3:$J$56</formula>
    <oldFormula>DRE!$C$3:$J$56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DRA!$C$1:$G$31</formula>
    <oldFormula>DRA!$C$1:$G$31</oldFormula>
  </rdn>
  <rdn rId="0" localSheetId="5" customView="1" name="Z_1B7CC90F_CCF9_46D0_9122_4DE60E5856BC_.wvu.PrintArea" hidden="1" oldHidden="1">
    <formula>DVA!$B$1:$G$57</formula>
    <oldFormula>DVA!$B$1:$G$57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DMPL!$B$1:$M$51</formula>
    <oldFormula>DMPL!$B$1:$M$51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5" sId="7" numFmtId="34">
    <oc r="D28">
      <v>705</v>
    </oc>
    <nc r="D28">
      <v>704</v>
    </nc>
  </rcc>
  <rcc rId="1306" sId="7" numFmtId="34">
    <oc r="D34">
      <f>SUM(D26:D32)</f>
    </oc>
    <nc r="D34">
      <v>26581</v>
    </nc>
  </rcc>
  <rcc rId="1307" sId="7" numFmtId="34">
    <oc r="F30">
      <v>-8659</v>
    </oc>
    <nc r="F30">
      <v>-19308</v>
    </nc>
  </rcc>
  <rcc rId="1308" sId="7" numFmtId="34">
    <oc r="J32">
      <v>210</v>
    </oc>
    <nc r="J32">
      <v>813</v>
    </nc>
  </rcc>
  <rcc rId="1309" sId="7" numFmtId="34">
    <oc r="L34">
      <f>SUM(L26:L32)</f>
    </oc>
    <nc r="L34">
      <v>-22501</v>
    </nc>
  </rcc>
  <rfmt sheetId="3" sqref="I13:I30">
    <dxf>
      <numFmt numFmtId="1" formatCode="0"/>
    </dxf>
  </rfmt>
  <rfmt sheetId="3" sqref="I13:I30">
    <dxf>
      <alignment horizontal="right"/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I28" start="0" length="0">
    <dxf>
      <font>
        <sz val="9"/>
      </font>
      <numFmt numFmtId="167" formatCode="_(* #,##0_);_(* \(#,##0\);_(* \-??_);_(@_)"/>
      <fill>
        <patternFill patternType="solid">
          <bgColor theme="0"/>
        </patternFill>
      </fill>
      <alignment horizontal="general"/>
    </dxf>
  </rfmt>
  <rfmt sheetId="3" s="1" sqref="I25" start="0" length="0">
    <dxf>
      <font>
        <b val="0"/>
        <sz val="10"/>
        <color auto="1"/>
        <name val="Arial"/>
        <family val="2"/>
        <scheme val="none"/>
      </font>
      <numFmt numFmtId="167" formatCode="_(* #,##0_);_(* \(#,##0\);_(* \-??_);_(@_)"/>
      <fill>
        <patternFill>
          <fgColor indexed="64"/>
          <bgColor theme="0"/>
        </patternFill>
      </fill>
      <alignment horizontal="general"/>
    </dxf>
  </rfmt>
  <rcc rId="1310" sId="3" odxf="1" s="1" dxf="1">
    <oc r="I25">
      <f>SUM(I26:I28)</f>
    </oc>
    <nc r="I25">
      <f>SUM(I26:I28)</f>
    </nc>
    <ndxf>
      <font>
        <b/>
        <sz val="9"/>
        <color auto="1"/>
        <name val="Arial"/>
        <family val="2"/>
        <scheme val="none"/>
      </font>
      <fill>
        <patternFill>
          <fgColor indexed="31"/>
          <bgColor indexed="22"/>
        </patternFill>
      </fill>
      <alignment horizontal="center"/>
    </ndxf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1" sId="5">
    <oc r="I10">
      <v>294729</v>
    </oc>
    <nc r="I10"/>
  </rcc>
  <rcc rId="1312" sId="5">
    <oc r="I11" t="inlineStr">
      <is>
        <t>-</t>
      </is>
    </oc>
    <nc r="I11"/>
  </rcc>
  <rcc rId="1313" sId="5">
    <oc r="I12" t="inlineStr">
      <is>
        <t>-</t>
      </is>
    </oc>
    <nc r="I12"/>
  </rcc>
  <rcc rId="1314" sId="5">
    <oc r="I13">
      <v>294729</v>
    </oc>
    <nc r="I13"/>
  </rcc>
  <rcc rId="1315" sId="5">
    <oc r="I14">
      <v>9873</v>
    </oc>
    <nc r="I14"/>
  </rcc>
  <rcc rId="1316" sId="5">
    <oc r="I15">
      <v>0</v>
    </oc>
    <nc r="I15"/>
  </rcc>
  <rcc rId="1317" sId="5">
    <oc r="I16">
      <v>0</v>
    </oc>
    <nc r="I16"/>
  </rcc>
  <rcc rId="1318" sId="5">
    <oc r="I17">
      <v>9873</v>
    </oc>
    <nc r="I17"/>
  </rcc>
  <rcc rId="1319" sId="5">
    <oc r="I18">
      <v>284856</v>
    </oc>
    <nc r="I18"/>
  </rcc>
  <rcc rId="1320" sId="5">
    <oc r="I20">
      <v>1202</v>
    </oc>
    <nc r="I20"/>
  </rcc>
  <rcc rId="1321" sId="5">
    <oc r="I21">
      <v>0</v>
    </oc>
    <nc r="I21"/>
  </rcc>
  <rcc rId="1322" sId="5">
    <oc r="I22">
      <v>1202</v>
    </oc>
    <nc r="I22"/>
  </rcc>
  <rcc rId="1323" sId="5">
    <oc r="I23">
      <v>283654</v>
    </oc>
    <nc r="I23"/>
  </rcc>
  <rcc rId="1324" sId="5">
    <oc r="I25">
      <v>67</v>
    </oc>
    <nc r="I25"/>
  </rcc>
  <rcc rId="1325" sId="5">
    <oc r="I26">
      <v>0</v>
    </oc>
    <nc r="I26"/>
  </rcc>
  <rcc rId="1326" sId="5">
    <oc r="I27">
      <v>67</v>
    </oc>
    <nc r="I27"/>
  </rcc>
  <rcc rId="1327" sId="5">
    <oc r="I28">
      <v>0</v>
    </oc>
    <nc r="I28"/>
  </rcc>
  <rcc rId="1328" sId="5">
    <oc r="I29">
      <v>0</v>
    </oc>
    <nc r="I29"/>
  </rcc>
  <rcc rId="1329" sId="5">
    <oc r="I30">
      <v>283721</v>
    </oc>
    <nc r="I30"/>
  </rcc>
  <rcc rId="1330" sId="5">
    <oc r="I32">
      <v>303029</v>
    </oc>
    <nc r="I32"/>
  </rcc>
  <rcc rId="1331" sId="5">
    <oc r="I34">
      <v>302519</v>
    </oc>
    <nc r="I34"/>
  </rcc>
  <rcc rId="1332" sId="5">
    <oc r="I35">
      <v>296537</v>
    </oc>
    <nc r="I35"/>
  </rcc>
  <rcc rId="1333" sId="5">
    <oc r="I36">
      <v>0</v>
    </oc>
    <nc r="I36"/>
  </rcc>
  <rcc rId="1334" sId="5">
    <oc r="I37">
      <v>0</v>
    </oc>
    <nc r="I37"/>
  </rcc>
  <rcc rId="1335" sId="5">
    <oc r="I38">
      <v>5982</v>
    </oc>
    <nc r="I38"/>
  </rcc>
  <rcc rId="1336" sId="5">
    <oc r="I39">
      <v>172</v>
    </oc>
    <nc r="I39"/>
  </rcc>
  <rcc rId="1337" sId="5">
    <oc r="I40">
      <v>172</v>
    </oc>
    <nc r="I40"/>
  </rcc>
  <rcc rId="1338" sId="5">
    <oc r="I41">
      <v>0</v>
    </oc>
    <nc r="I41"/>
  </rcc>
  <rcc rId="1339" sId="5">
    <oc r="I42">
      <v>0</v>
    </oc>
    <nc r="I42"/>
  </rcc>
  <rcc rId="1340" sId="5">
    <oc r="I43">
      <v>338</v>
    </oc>
    <nc r="I43"/>
  </rcc>
  <rcc rId="1341" sId="5">
    <oc r="I44">
      <v>338</v>
    </oc>
    <nc r="I44"/>
  </rcc>
  <rcc rId="1342" sId="5">
    <oc r="I45">
      <v>0</v>
    </oc>
    <nc r="I45"/>
  </rcc>
  <rcc rId="1343" sId="5">
    <oc r="I46">
      <v>0</v>
    </oc>
    <nc r="I46"/>
  </rcc>
  <rcc rId="1344" sId="5">
    <oc r="I47">
      <v>0</v>
    </oc>
    <nc r="I47"/>
  </rcc>
  <rcc rId="1345" sId="5">
    <oc r="I48">
      <v>0</v>
    </oc>
    <nc r="I48"/>
  </rcc>
  <rcc rId="1346" sId="5">
    <oc r="I49">
      <v>-19308</v>
    </oc>
    <nc r="I49"/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B38:C38" start="0" length="2147483647">
    <dxf>
      <font>
        <sz val="9"/>
      </font>
    </dxf>
  </rfmt>
  <rfmt sheetId="6" sqref="B58:C58" start="0" length="2147483647">
    <dxf>
      <font>
        <sz val="9"/>
      </font>
    </dxf>
  </rfmt>
  <rfmt sheetId="6" sqref="B53:C53" start="0" length="2147483647">
    <dxf>
      <font>
        <sz val="9"/>
      </font>
    </dxf>
  </rfmt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DRE!$C$3:$J$60</formula>
    <oldFormula>DRE!$C$3:$J$60</oldFormula>
  </rdn>
  <rdn rId="0" localSheetId="3" customView="1" name="Z_1B7CC90F_CCF9_46D0_9122_4DE60E5856BC_.wvu.Rows" hidden="1" oldHidden="1">
    <formula>DRE!$2:$2</formula>
    <oldFormula>DRE!$2:$2</oldFormula>
  </rdn>
  <rdn rId="0" localSheetId="3" customView="1" name="Z_1B7CC90F_CCF9_46D0_9122_4DE60E5856BC_.wvu.Cols" hidden="1" oldHidden="1">
    <formula>DRE!$A:$B</formula>
    <oldFormula>DRE!$A:$B</oldFormula>
  </rdn>
  <rdn rId="0" localSheetId="4" customView="1" name="Z_1B7CC90F_CCF9_46D0_9122_4DE60E5856BC_.wvu.PrintArea" hidden="1" oldHidden="1">
    <formula>DRA!$C$1:$J$37</formula>
    <oldFormula>DRA!$C$1:$J$37</oldFormula>
  </rdn>
  <rdn rId="0" localSheetId="5" customView="1" name="Z_1B7CC90F_CCF9_46D0_9122_4DE60E5856BC_.wvu.PrintArea" hidden="1" oldHidden="1">
    <formula>DVA!$B$1:$G$58</formula>
    <oldFormula>DVA!$B$1:$G$58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DMPL!$B$1:$M$51</formula>
    <oldFormula>DMPL!$B$1:$M$51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8" sId="6">
    <oc r="B43" t="inlineStr">
      <is>
        <t>Caixa líquido gerado pelas atividades de financiamento com terceiros</t>
      </is>
    </oc>
    <nc r="B43" t="inlineStr">
      <is>
        <t>Caixa líquido gerado p/atividades de financiamento c/terceiros</t>
      </is>
    </nc>
  </rcc>
  <rfmt sheetId="6" sqref="B43:D43" start="0" length="2147483647">
    <dxf>
      <font>
        <sz val="9"/>
      </font>
    </dxf>
  </rfmt>
  <rcc rId="1359" sId="6">
    <oc r="B51" t="inlineStr">
      <is>
        <t>Caixa líquido utilizado pelas atividades de financiamento com acionistas</t>
      </is>
    </oc>
    <nc r="B51" t="inlineStr">
      <is>
        <t>Caixa líquido utilizado p/atividades de financiamento c/acionistas</t>
      </is>
    </nc>
  </rcc>
  <rfmt sheetId="6" sqref="B51:D51" start="0" length="2147483647">
    <dxf/>
  </rfmt>
  <rfmt sheetId="6" sqref="B51:D51" start="0" length="2147483647">
    <dxf>
      <font>
        <sz val="9"/>
      </font>
    </dxf>
  </rfmt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DRE!$C$3:$J$60</formula>
    <oldFormula>DRE!$C$3:$J$60</oldFormula>
  </rdn>
  <rdn rId="0" localSheetId="3" customView="1" name="Z_1B7CC90F_CCF9_46D0_9122_4DE60E5856BC_.wvu.Rows" hidden="1" oldHidden="1">
    <formula>DRE!$2:$2</formula>
    <oldFormula>DRE!$2:$2</oldFormula>
  </rdn>
  <rdn rId="0" localSheetId="3" customView="1" name="Z_1B7CC90F_CCF9_46D0_9122_4DE60E5856BC_.wvu.Cols" hidden="1" oldHidden="1">
    <formula>DRE!$A:$B</formula>
    <oldFormula>DRE!$A:$B</oldFormula>
  </rdn>
  <rdn rId="0" localSheetId="4" customView="1" name="Z_1B7CC90F_CCF9_46D0_9122_4DE60E5856BC_.wvu.PrintArea" hidden="1" oldHidden="1">
    <formula>DRA!$C$1:$J$37</formula>
    <oldFormula>DRA!$C$1:$J$37</oldFormula>
  </rdn>
  <rdn rId="0" localSheetId="5" customView="1" name="Z_1B7CC90F_CCF9_46D0_9122_4DE60E5856BC_.wvu.PrintArea" hidden="1" oldHidden="1">
    <formula>DVA!$B$1:$G$58</formula>
    <oldFormula>DVA!$B$1:$G$58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DMPL!$B$1:$M$51</formula>
    <oldFormula>DMPL!$B$1:$M$51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1" sId="3" numFmtId="4">
    <oc r="I14">
      <v>0</v>
    </oc>
    <nc r="I14"/>
  </rcc>
  <rcc rId="1372" sId="3" numFmtId="4">
    <oc r="I15">
      <v>0</v>
    </oc>
    <nc r="I15"/>
  </rcc>
  <rcc rId="1373" sId="3" odxf="1" dxf="1" numFmtId="34">
    <oc r="J33">
      <v>-4323</v>
    </oc>
    <nc r="J33">
      <v>-5352</v>
    </nc>
    <odxf>
      <font>
        <sz val="9"/>
      </font>
      <fill>
        <patternFill>
          <bgColor indexed="9"/>
        </patternFill>
      </fill>
    </odxf>
    <ndxf>
      <font>
        <sz val="9"/>
      </font>
      <fill>
        <patternFill>
          <bgColor theme="0"/>
        </patternFill>
      </fill>
    </ndxf>
  </rcc>
  <rcc rId="1374" sId="3" odxf="1" dxf="1" numFmtId="34">
    <oc r="J34">
      <v>-93334</v>
    </oc>
    <nc r="J34">
      <v>-102429</v>
    </nc>
    <odxf>
      <font>
        <sz val="9"/>
      </font>
      <fill>
        <patternFill>
          <bgColor indexed="9"/>
        </patternFill>
      </fill>
    </odxf>
    <ndxf>
      <font>
        <sz val="9"/>
      </font>
      <fill>
        <patternFill>
          <bgColor theme="0"/>
        </patternFill>
      </fill>
    </ndxf>
  </rcc>
  <rcc rId="1375" sId="3" odxf="1" dxf="1" numFmtId="34">
    <oc r="J37">
      <v>156</v>
    </oc>
    <nc r="J37">
      <v>133</v>
    </nc>
    <odxf>
      <font>
        <sz val="9"/>
      </font>
      <fill>
        <patternFill>
          <bgColor indexed="9"/>
        </patternFill>
      </fill>
    </odxf>
    <ndxf>
      <font>
        <sz val="9"/>
      </font>
      <fill>
        <patternFill>
          <bgColor theme="0"/>
        </patternFill>
      </fill>
    </ndxf>
  </rcc>
  <rcc rId="1376" sId="3" odxf="1" dxf="1" numFmtId="34">
    <oc r="J38">
      <v>2351</v>
    </oc>
    <nc r="J38">
      <v>3816</v>
    </nc>
    <odxf>
      <font>
        <sz val="9"/>
      </font>
      <fill>
        <patternFill>
          <bgColor indexed="9"/>
        </patternFill>
      </fill>
    </odxf>
    <ndxf>
      <font>
        <sz val="9"/>
      </font>
      <fill>
        <patternFill>
          <bgColor theme="0"/>
        </patternFill>
      </fill>
    </ndxf>
  </rcc>
  <rcc rId="1377" sId="3" odxf="1" dxf="1" numFmtId="34">
    <oc r="J39">
      <v>88329</v>
    </oc>
    <nc r="J39">
      <v>93162</v>
    </nc>
    <odxf>
      <font>
        <sz val="9"/>
      </font>
      <fill>
        <patternFill>
          <bgColor indexed="9"/>
        </patternFill>
      </fill>
    </odxf>
    <ndxf>
      <font>
        <sz val="9"/>
      </font>
      <fill>
        <patternFill>
          <bgColor theme="0"/>
        </patternFill>
      </fill>
    </ndxf>
  </rcc>
  <rfmt sheetId="3" sqref="J40" start="0" length="0">
    <dxf>
      <font>
        <sz val="9"/>
      </font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57890963_C018_4FDE_BDEE_A1EE2FE888E7_.wvu.PrintArea" hidden="1" oldHidden="1">
    <formula>BP!$A$1:$I$41</formula>
  </rdn>
  <rdn rId="0" localSheetId="1" customView="1" name="Z_57890963_C018_4FDE_BDEE_A1EE2FE888E7_.wvu.Rows" hidden="1" oldHidden="1">
    <formula>BP!$2:$2</formula>
  </rdn>
  <rdn rId="0" localSheetId="3" customView="1" name="Z_57890963_C018_4FDE_BDEE_A1EE2FE888E7_.wvu.PrintArea" hidden="1" oldHidden="1">
    <formula>DRE!$C$3:$J$60</formula>
  </rdn>
  <rdn rId="0" localSheetId="3" customView="1" name="Z_57890963_C018_4FDE_BDEE_A1EE2FE888E7_.wvu.Rows" hidden="1" oldHidden="1">
    <formula>DRE!$2:$2</formula>
  </rdn>
  <rdn rId="0" localSheetId="3" customView="1" name="Z_57890963_C018_4FDE_BDEE_A1EE2FE888E7_.wvu.Cols" hidden="1" oldHidden="1">
    <formula>DRE!$A:$B</formula>
  </rdn>
  <rdn rId="0" localSheetId="4" customView="1" name="Z_57890963_C018_4FDE_BDEE_A1EE2FE888E7_.wvu.PrintArea" hidden="1" oldHidden="1">
    <formula>DRA!$C$1:$J$37</formula>
  </rdn>
  <rdn rId="0" localSheetId="5" customView="1" name="Z_57890963_C018_4FDE_BDEE_A1EE2FE888E7_.wvu.PrintArea" hidden="1" oldHidden="1">
    <formula>DVA!$B$1:$G$58</formula>
  </rdn>
  <rdn rId="0" localSheetId="6" customView="1" name="Z_57890963_C018_4FDE_BDEE_A1EE2FE888E7_.wvu.PrintArea" hidden="1" oldHidden="1">
    <formula>DFC!$B$2:$G$66</formula>
  </rdn>
  <rdn rId="0" localSheetId="7" customView="1" name="Z_57890963_C018_4FDE_BDEE_A1EE2FE888E7_.wvu.PrintArea" hidden="1" oldHidden="1">
    <formula>DMPL!$B$1:$M$51</formula>
  </rdn>
  <rdn rId="0" localSheetId="7" customView="1" name="Z_57890963_C018_4FDE_BDEE_A1EE2FE888E7_.wvu.Rows" hidden="1" oldHidden="1">
    <formula>DMPL!$10:$24</formula>
  </rdn>
  <rdn rId="0" localSheetId="7" customView="1" name="Z_57890963_C018_4FDE_BDEE_A1EE2FE888E7_.wvu.Cols" hidden="1" oldHidden="1">
    <formula>DMPL!$H:$I</formula>
  </rdn>
  <rcv guid="{57890963-C018-4FDE-BDEE-A1EE2FE888E7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7890963-C018-4FDE-BDEE-A1EE2FE888E7}" action="delete"/>
  <rdn rId="0" localSheetId="1" customView="1" name="Z_57890963_C018_4FDE_BDEE_A1EE2FE888E7_.wvu.PrintArea" hidden="1" oldHidden="1">
    <formula>BP!$A$1:$I$41</formula>
    <oldFormula>BP!$A$1:$I$41</oldFormula>
  </rdn>
  <rdn rId="0" localSheetId="1" customView="1" name="Z_57890963_C018_4FDE_BDEE_A1EE2FE888E7_.wvu.Rows" hidden="1" oldHidden="1">
    <formula>BP!$2:$2</formula>
    <oldFormula>BP!$2:$2</oldFormula>
  </rdn>
  <rdn rId="0" localSheetId="3" customView="1" name="Z_57890963_C018_4FDE_BDEE_A1EE2FE888E7_.wvu.PrintArea" hidden="1" oldHidden="1">
    <formula>DRE!$C$3:$J$60</formula>
    <oldFormula>DRE!$C$3:$J$60</oldFormula>
  </rdn>
  <rdn rId="0" localSheetId="3" customView="1" name="Z_57890963_C018_4FDE_BDEE_A1EE2FE888E7_.wvu.Rows" hidden="1" oldHidden="1">
    <formula>DRE!$2:$2</formula>
    <oldFormula>DRE!$2:$2</oldFormula>
  </rdn>
  <rdn rId="0" localSheetId="3" customView="1" name="Z_57890963_C018_4FDE_BDEE_A1EE2FE888E7_.wvu.Cols" hidden="1" oldHidden="1">
    <formula>DRE!$A:$B</formula>
    <oldFormula>DRE!$A:$B</oldFormula>
  </rdn>
  <rdn rId="0" localSheetId="4" customView="1" name="Z_57890963_C018_4FDE_BDEE_A1EE2FE888E7_.wvu.PrintArea" hidden="1" oldHidden="1">
    <formula>DRA!$C$1:$J$37</formula>
    <oldFormula>DRA!$C$1:$J$37</oldFormula>
  </rdn>
  <rdn rId="0" localSheetId="5" customView="1" name="Z_57890963_C018_4FDE_BDEE_A1EE2FE888E7_.wvu.PrintArea" hidden="1" oldHidden="1">
    <formula>DVA!$B$1:$G$58</formula>
    <oldFormula>DVA!$B$1:$G$58</oldFormula>
  </rdn>
  <rdn rId="0" localSheetId="6" customView="1" name="Z_57890963_C018_4FDE_BDEE_A1EE2FE888E7_.wvu.PrintArea" hidden="1" oldHidden="1">
    <formula>DFC!$B$2:$G$66</formula>
    <oldFormula>DFC!$B$2:$G$66</oldFormula>
  </rdn>
  <rdn rId="0" localSheetId="7" customView="1" name="Z_57890963_C018_4FDE_BDEE_A1EE2FE888E7_.wvu.PrintArea" hidden="1" oldHidden="1">
    <formula>DMPL!$B$1:$M$51</formula>
    <oldFormula>DMPL!$B$1:$M$51</oldFormula>
  </rdn>
  <rdn rId="0" localSheetId="7" customView="1" name="Z_57890963_C018_4FDE_BDEE_A1EE2FE888E7_.wvu.Rows" hidden="1" oldHidden="1">
    <formula>DMPL!$10:$24</formula>
    <oldFormula>DMPL!$10:$24</oldFormula>
  </rdn>
  <rdn rId="0" localSheetId="7" customView="1" name="Z_57890963_C018_4FDE_BDEE_A1EE2FE888E7_.wvu.Cols" hidden="1" oldHidden="1">
    <formula>DMPL!$H:$I</formula>
    <oldFormula>DMPL!$H:$I</oldFormula>
  </rdn>
  <rcv guid="{57890963-C018-4FDE-BDEE-A1EE2FE888E7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D16">
    <dxf>
      <alignment horizontal="center"/>
    </dxf>
  </rfmt>
  <rcc rId="1400" sId="3">
    <nc r="D16" t="inlineStr">
      <is>
        <t>( c )</t>
      </is>
    </nc>
  </rcc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DRE!$C$3:$J$60</formula>
    <oldFormula>DRE!$C$3:$J$60</oldFormula>
  </rdn>
  <rdn rId="0" localSheetId="3" customView="1" name="Z_1B7CC90F_CCF9_46D0_9122_4DE60E5856BC_.wvu.Rows" hidden="1" oldHidden="1">
    <formula>DRE!$2:$2</formula>
    <oldFormula>DRE!$2:$2</oldFormula>
  </rdn>
  <rdn rId="0" localSheetId="3" customView="1" name="Z_1B7CC90F_CCF9_46D0_9122_4DE60E5856BC_.wvu.Cols" hidden="1" oldHidden="1">
    <formula>DRE!$A:$B</formula>
    <oldFormula>DRE!$A:$B</oldFormula>
  </rdn>
  <rdn rId="0" localSheetId="4" customView="1" name="Z_1B7CC90F_CCF9_46D0_9122_4DE60E5856BC_.wvu.PrintArea" hidden="1" oldHidden="1">
    <formula>DRA!$C$1:$J$37</formula>
    <oldFormula>DRA!$C$1:$J$37</oldFormula>
  </rdn>
  <rdn rId="0" localSheetId="5" customView="1" name="Z_1B7CC90F_CCF9_46D0_9122_4DE60E5856BC_.wvu.PrintArea" hidden="1" oldHidden="1">
    <formula>DVA!$B$1:$G$58</formula>
    <oldFormula>DVA!$B$1:$G$58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DMPL!$B$1:$M$51</formula>
    <oldFormula>DMPL!$B$1:$M$51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2" sId="3">
    <oc r="D44" t="inlineStr">
      <is>
        <t>(z)</t>
      </is>
    </oc>
    <nc r="D44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5" sId="3" numFmtId="34">
    <oc r="F19">
      <v>335</v>
    </oc>
    <nc r="F19">
      <v>1049</v>
    </nc>
  </rcc>
  <rcc rId="846" sId="3" numFmtId="34">
    <oc r="F24">
      <v>48</v>
    </oc>
    <nc r="F24">
      <v>149</v>
    </nc>
  </rcc>
  <rcc rId="847" sId="3">
    <oc r="F31">
      <f>-214-48</f>
    </oc>
    <nc r="F31">
      <f>-821</f>
    </nc>
  </rcc>
  <rcc rId="848" sId="3">
    <oc r="F36">
      <f>-4129</f>
    </oc>
    <nc r="F36">
      <f>-8639</f>
    </nc>
  </rcc>
  <rcc rId="849" sId="3">
    <oc r="F37">
      <f>-219194+48</f>
    </oc>
    <nc r="F37">
      <f>-327450</f>
    </nc>
  </rcc>
  <rcc rId="850" sId="3" numFmtId="34">
    <oc r="F40">
      <v>247</v>
    </oc>
    <nc r="F40">
      <v>361</v>
    </nc>
  </rcc>
  <rcc rId="851" sId="3" numFmtId="34">
    <oc r="F42">
      <v>212494</v>
    </oc>
    <nc r="F42">
      <v>313902</v>
    </nc>
  </rcc>
  <rcc rId="852" sId="3" numFmtId="34">
    <oc r="F48">
      <v>76</v>
    </oc>
    <nc r="F48">
      <v>121</v>
    </nc>
  </rcc>
  <rcc rId="853" sId="3" numFmtId="34">
    <oc r="F49">
      <v>-54</v>
    </oc>
    <nc r="F49">
      <v>-131</v>
    </nc>
  </rcc>
  <rcc rId="854" sId="3" numFmtId="34">
    <oc r="F41">
      <v>4697</v>
    </oc>
    <nc r="F41">
      <v>7909</v>
    </nc>
  </rcc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DRE!$C$3:$J$56</formula>
    <oldFormula>DRE!$C$3:$J$56</oldFormula>
  </rdn>
  <rdn rId="0" localSheetId="3" customView="1" name="Z_1B7CC90F_CCF9_46D0_9122_4DE60E5856BC_.wvu.Rows" hidden="1" oldHidden="1">
    <formula>DRE!$2:$2</formula>
    <oldFormula>DRE!$2:$2</oldFormula>
  </rdn>
  <rdn rId="0" localSheetId="3" customView="1" name="Z_1B7CC90F_CCF9_46D0_9122_4DE60E5856BC_.wvu.Cols" hidden="1" oldHidden="1">
    <formula>DRE!$A:$B</formula>
  </rdn>
  <rdn rId="0" localSheetId="4" customView="1" name="Z_1B7CC90F_CCF9_46D0_9122_4DE60E5856BC_.wvu.PrintArea" hidden="1" oldHidden="1">
    <formula>DRA!$C$1:$G$31</formula>
    <oldFormula>DRA!$C$1:$G$31</oldFormula>
  </rdn>
  <rdn rId="0" localSheetId="5" customView="1" name="Z_1B7CC90F_CCF9_46D0_9122_4DE60E5856BC_.wvu.PrintArea" hidden="1" oldHidden="1">
    <formula>DVA!$B$1:$G$57</formula>
    <oldFormula>DVA!$B$1:$G$57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DMPL!$B$1:$M$51</formula>
    <oldFormula>DMPL!$B$1:$M$51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3" sId="3" odxf="1" dxf="1">
    <oc r="F44">
      <f>SUM(F45:F48)</f>
    </oc>
    <nc r="F44">
      <f>SUM(F45:F48)</f>
    </nc>
    <odxf>
      <numFmt numFmtId="174" formatCode="_-* #,##0_-;\-* #,##0_-;_-* &quot;-&quot;??_-;_-@_-"/>
    </odxf>
    <ndxf>
      <numFmt numFmtId="167" formatCode="_(* #,##0_);_(* \(#,##0\);_(* \-??_);_(@_)"/>
    </ndxf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4" sId="3" odxf="1" dxf="1">
    <oc r="I44">
      <f>SUM(I45:I48)</f>
    </oc>
    <nc r="I44">
      <f>SUM(I45:I48)</f>
    </nc>
    <odxf>
      <numFmt numFmtId="174" formatCode="_-* #,##0_-;\-* #,##0_-;_-* &quot;-&quot;??_-;_-@_-"/>
    </odxf>
    <ndxf>
      <numFmt numFmtId="167" formatCode="_(* #,##0_);_(* \(#,##0\);_(* \-??_);_(@_)"/>
    </ndxf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5" sId="3">
    <oc r="D16" t="inlineStr">
      <is>
        <t>( c )</t>
      </is>
    </oc>
    <nc r="D16" t="inlineStr">
      <is>
        <t>(c)</t>
      </is>
    </nc>
  </rcc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DRE!$C$3:$J$60</formula>
    <oldFormula>DRE!$C$3:$J$60</oldFormula>
  </rdn>
  <rdn rId="0" localSheetId="3" customView="1" name="Z_1B7CC90F_CCF9_46D0_9122_4DE60E5856BC_.wvu.Rows" hidden="1" oldHidden="1">
    <formula>DRE!$2:$2</formula>
    <oldFormula>DRE!$2:$2</oldFormula>
  </rdn>
  <rdn rId="0" localSheetId="3" customView="1" name="Z_1B7CC90F_CCF9_46D0_9122_4DE60E5856BC_.wvu.Cols" hidden="1" oldHidden="1">
    <formula>DRE!$A:$B</formula>
    <oldFormula>DRE!$A:$B</oldFormula>
  </rdn>
  <rdn rId="0" localSheetId="4" customView="1" name="Z_1B7CC90F_CCF9_46D0_9122_4DE60E5856BC_.wvu.PrintArea" hidden="1" oldHidden="1">
    <formula>DRA!$C$1:$J$37</formula>
    <oldFormula>DRA!$C$1:$J$37</oldFormula>
  </rdn>
  <rdn rId="0" localSheetId="5" customView="1" name="Z_1B7CC90F_CCF9_46D0_9122_4DE60E5856BC_.wvu.PrintArea" hidden="1" oldHidden="1">
    <formula>DVA!$B$1:$G$58</formula>
    <oldFormula>DVA!$B$1:$G$58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DMPL!$B$1:$M$51</formula>
    <oldFormula>DMPL!$B$1:$M$51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6" sId="5" numFmtId="34">
    <oc r="F11">
      <v>335</v>
    </oc>
    <nc r="F11">
      <f>DRE!F19</f>
    </nc>
  </rcc>
  <rcc rId="867" sId="5">
    <oc r="F44">
      <v>54</v>
    </oc>
    <nc r="F44">
      <f>-DRE!F49</f>
    </nc>
  </rcc>
  <rcc rId="868" sId="5" numFmtId="34">
    <oc r="F40">
      <f>286+48</f>
    </oc>
    <nc r="F40">
      <v>490</v>
    </nc>
  </rcc>
  <rfmt sheetId="5" sqref="F40">
    <dxf>
      <fill>
        <patternFill>
          <bgColor theme="7" tint="0.79998168889431442"/>
        </patternFill>
      </fill>
    </dxf>
  </rfmt>
  <rfmt sheetId="5" sqref="F44">
    <dxf>
      <fill>
        <patternFill>
          <bgColor theme="7" tint="0.79998168889431442"/>
        </patternFill>
      </fill>
    </dxf>
  </rfmt>
  <rcc rId="869" sId="5" numFmtId="34">
    <oc r="F38">
      <v>4457</v>
    </oc>
    <nc r="F38">
      <v>6819</v>
    </nc>
  </rcc>
  <rfmt sheetId="5" sqref="F38">
    <dxf>
      <fill>
        <patternFill>
          <bgColor theme="7" tint="0.79998168889431442"/>
        </patternFill>
      </fill>
    </dxf>
  </rfmt>
  <rcc rId="870" sId="5">
    <oc r="F35">
      <f>219146-F38</f>
    </oc>
    <nc r="F35">
      <f>-DRE!F37-F38</f>
    </nc>
  </rcc>
  <rfmt sheetId="5" sqref="F35">
    <dxf>
      <fill>
        <patternFill>
          <bgColor theme="7" tint="0.79998168889431442"/>
        </patternFill>
      </fill>
    </dxf>
  </rfmt>
  <rfmt sheetId="5" sqref="F22" start="0" length="2147483647">
    <dxf>
      <font>
        <color rgb="FFFF0000"/>
      </font>
    </dxf>
  </rfmt>
  <rfmt sheetId="5" sqref="F27">
    <dxf>
      <fill>
        <patternFill>
          <bgColor theme="7" tint="0.79998168889431442"/>
        </patternFill>
      </fill>
    </dxf>
  </rfmt>
  <rcc rId="871" sId="5">
    <oc r="F17">
      <f>-DRE!F36-DVA!F22-F40+48</f>
    </oc>
    <nc r="F17">
      <f>-DRE!F36-DVA!F22-F40-F44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9" start="0" length="2147483647">
    <dxf>
      <font>
        <color auto="1"/>
      </font>
    </dxf>
  </rfmt>
  <rfmt sheetId="1" sqref="C10" start="0" length="2147483647">
    <dxf>
      <font>
        <color auto="1"/>
      </font>
    </dxf>
  </rfmt>
  <rfmt sheetId="1" sqref="C13" start="0" length="2147483647">
    <dxf>
      <font>
        <color auto="1"/>
      </font>
    </dxf>
  </rfmt>
  <rfmt sheetId="1" sqref="C20" start="0" length="2147483647">
    <dxf>
      <font>
        <color auto="1"/>
      </font>
    </dxf>
  </rfmt>
  <rcc rId="807" sId="1" numFmtId="34">
    <oc r="C23">
      <v>242877</v>
    </oc>
    <nc r="C23">
      <v>242874</v>
    </nc>
  </rcc>
  <rfmt sheetId="1" sqref="C23" start="0" length="2147483647">
    <dxf>
      <font>
        <color auto="1"/>
      </font>
    </dxf>
  </rfmt>
  <rfmt sheetId="1" sqref="C24" start="0" length="2147483647">
    <dxf>
      <font>
        <color auto="1"/>
      </font>
    </dxf>
  </rfmt>
  <rcc rId="808" sId="1" numFmtId="34">
    <oc r="C14">
      <v>-1595</v>
    </oc>
    <nc r="C14">
      <v>266</v>
    </nc>
  </rcc>
  <rfmt sheetId="1" sqref="C14" start="0" length="2147483647">
    <dxf>
      <font>
        <color auto="1"/>
      </font>
    </dxf>
  </rfmt>
  <rcc rId="809" sId="1" numFmtId="34">
    <oc r="C12">
      <v>0</v>
    </oc>
    <nc r="C12">
      <v>18304</v>
    </nc>
  </rcc>
  <rfmt sheetId="1" sqref="C12" start="0" length="2147483647">
    <dxf>
      <font>
        <color auto="1"/>
      </font>
    </dxf>
  </rfmt>
  <rfmt sheetId="1" sqref="H9" start="0" length="2147483647">
    <dxf>
      <font>
        <color auto="1"/>
      </font>
    </dxf>
  </rfmt>
  <rfmt sheetId="1" sqref="H11" start="0" length="2147483647">
    <dxf>
      <font>
        <color auto="1"/>
      </font>
    </dxf>
  </rfmt>
  <rfmt sheetId="1" sqref="H10" start="0" length="2147483647">
    <dxf>
      <font>
        <color auto="1"/>
      </font>
    </dxf>
  </rfmt>
  <rfmt sheetId="1" sqref="H12" start="0" length="2147483647">
    <dxf>
      <font>
        <color auto="1"/>
      </font>
    </dxf>
  </rfmt>
  <rfmt sheetId="1" sqref="H13" start="0" length="2147483647">
    <dxf>
      <font>
        <color auto="1"/>
      </font>
    </dxf>
  </rfmt>
  <rfmt sheetId="1" sqref="H20" start="0" length="2147483647">
    <dxf>
      <font>
        <color auto="1"/>
      </font>
    </dxf>
  </rfmt>
  <rcc rId="810" sId="1" numFmtId="34">
    <oc r="H19">
      <v>195635</v>
    </oc>
    <nc r="H19">
      <v>219504</v>
    </nc>
  </rcc>
  <rfmt sheetId="1" sqref="H19" start="0" length="2147483647">
    <dxf>
      <font>
        <color auto="1"/>
      </font>
    </dxf>
  </rfmt>
  <rfmt sheetId="1" sqref="H20" start="0" length="2147483647">
    <dxf>
      <font/>
    </dxf>
  </rfmt>
  <rfmt sheetId="1" sqref="H29" start="0" length="2147483647">
    <dxf>
      <font>
        <color auto="1"/>
      </font>
    </dxf>
  </rfmt>
  <rcc rId="811" sId="1" numFmtId="34">
    <oc r="H31">
      <v>217</v>
    </oc>
    <nc r="H31">
      <v>303</v>
    </nc>
  </rcc>
  <rfmt sheetId="1" sqref="H31" start="0" length="2147483647">
    <dxf>
      <font>
        <color auto="1"/>
      </font>
    </dxf>
  </rfmt>
  <rcc rId="812" sId="1" numFmtId="34">
    <oc r="H30">
      <v>-46173</v>
    </oc>
    <nc r="H30">
      <f>-36116-13848</f>
    </nc>
  </rcc>
  <rcc rId="813" sId="1" numFmtId="34">
    <oc r="H11">
      <v>94462</v>
    </oc>
    <nc r="H11">
      <v>94461</v>
    </nc>
  </rcc>
  <rcc rId="814" sId="1" numFmtId="34">
    <oc r="H12">
      <v>1294</v>
    </oc>
    <nc r="H12">
      <v>1293</v>
    </nc>
  </rcc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DRE!$C$3:$J$56</formula>
    <oldFormula>DRE!$C$3:$J$56</oldFormula>
  </rdn>
  <rdn rId="0" localSheetId="3" customView="1" name="Z_1B7CC90F_CCF9_46D0_9122_4DE60E5856BC_.wvu.Rows" hidden="1" oldHidden="1">
    <formula>DRE!$2:$2</formula>
    <oldFormula>DRE!$2:$2</oldFormula>
  </rdn>
  <rdn rId="0" localSheetId="4" customView="1" name="Z_1B7CC90F_CCF9_46D0_9122_4DE60E5856BC_.wvu.PrintArea" hidden="1" oldHidden="1">
    <formula>DRA!$C$1:$G$31</formula>
    <oldFormula>DRA!$C$1:$G$31</oldFormula>
  </rdn>
  <rdn rId="0" localSheetId="5" customView="1" name="Z_1B7CC90F_CCF9_46D0_9122_4DE60E5856BC_.wvu.PrintArea" hidden="1" oldHidden="1">
    <formula>DVA!$B$1:$G$57</formula>
    <oldFormula>DVA!$B$1:$G$57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DMPL!$B$1:$M$51</formula>
    <oldFormula>DMPL!$B$1:$M$51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2" sId="5">
    <oc r="F17">
      <f>-DRE!F36-DVA!F22-F40-F44</f>
    </oc>
    <nc r="F17">
      <f>-DRE!F36-DVA!F22-F40+DRE!F24</f>
    </nc>
  </rcc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DRE!$C$3:$J$56</formula>
    <oldFormula>DRE!$C$3:$J$56</oldFormula>
  </rdn>
  <rdn rId="0" localSheetId="3" customView="1" name="Z_1B7CC90F_CCF9_46D0_9122_4DE60E5856BC_.wvu.Rows" hidden="1" oldHidden="1">
    <formula>DRE!$2:$2</formula>
    <oldFormula>DRE!$2:$2</oldFormula>
  </rdn>
  <rdn rId="0" localSheetId="3" customView="1" name="Z_1B7CC90F_CCF9_46D0_9122_4DE60E5856BC_.wvu.Cols" hidden="1" oldHidden="1">
    <formula>DRE!$A:$B</formula>
    <oldFormula>DRE!$A:$B</oldFormula>
  </rdn>
  <rdn rId="0" localSheetId="4" customView="1" name="Z_1B7CC90F_CCF9_46D0_9122_4DE60E5856BC_.wvu.PrintArea" hidden="1" oldHidden="1">
    <formula>DRA!$C$1:$G$31</formula>
    <oldFormula>DRA!$C$1:$G$31</oldFormula>
  </rdn>
  <rdn rId="0" localSheetId="5" customView="1" name="Z_1B7CC90F_CCF9_46D0_9122_4DE60E5856BC_.wvu.PrintArea" hidden="1" oldHidden="1">
    <formula>DVA!$B$1:$G$57</formula>
    <oldFormula>DVA!$B$1:$G$57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DMPL!$B$1:$M$51</formula>
    <oldFormula>DMPL!$B$1:$M$51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30" start="0" length="2147483647">
    <dxf>
      <font>
        <color auto="1"/>
      </font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B7CC90F-CCF9-46D0-9122-4DE60E5856BC}" action="delete"/>
  <rdn rId="0" localSheetId="1" customView="1" name="Z_1B7CC90F_CCF9_46D0_9122_4DE60E5856BC_.wvu.PrintArea" hidden="1" oldHidden="1">
    <formula>BP!$A$1:$I$41</formula>
    <oldFormula>BP!$A$1:$I$41</oldFormula>
  </rdn>
  <rdn rId="0" localSheetId="1" customView="1" name="Z_1B7CC90F_CCF9_46D0_9122_4DE60E5856BC_.wvu.Rows" hidden="1" oldHidden="1">
    <formula>BP!$2:$2</formula>
    <oldFormula>BP!$2:$2</oldFormula>
  </rdn>
  <rdn rId="0" localSheetId="3" customView="1" name="Z_1B7CC90F_CCF9_46D0_9122_4DE60E5856BC_.wvu.PrintArea" hidden="1" oldHidden="1">
    <formula>DRE!$C$3:$J$56</formula>
    <oldFormula>DRE!$C$3:$J$56</oldFormula>
  </rdn>
  <rdn rId="0" localSheetId="3" customView="1" name="Z_1B7CC90F_CCF9_46D0_9122_4DE60E5856BC_.wvu.Rows" hidden="1" oldHidden="1">
    <formula>DRE!$2:$2</formula>
    <oldFormula>DRE!$2:$2</oldFormula>
  </rdn>
  <rdn rId="0" localSheetId="3" customView="1" name="Z_1B7CC90F_CCF9_46D0_9122_4DE60E5856BC_.wvu.Cols" hidden="1" oldHidden="1">
    <formula>DRE!$A:$B</formula>
    <oldFormula>DRE!$A:$B</oldFormula>
  </rdn>
  <rdn rId="0" localSheetId="4" customView="1" name="Z_1B7CC90F_CCF9_46D0_9122_4DE60E5856BC_.wvu.PrintArea" hidden="1" oldHidden="1">
    <formula>DRA!$C$1:$G$31</formula>
    <oldFormula>DRA!$C$1:$G$31</oldFormula>
  </rdn>
  <rdn rId="0" localSheetId="5" customView="1" name="Z_1B7CC90F_CCF9_46D0_9122_4DE60E5856BC_.wvu.PrintArea" hidden="1" oldHidden="1">
    <formula>DVA!$B$1:$G$57</formula>
    <oldFormula>DVA!$B$1:$G$57</oldFormula>
  </rdn>
  <rdn rId="0" localSheetId="6" customView="1" name="Z_1B7CC90F_CCF9_46D0_9122_4DE60E5856BC_.wvu.PrintArea" hidden="1" oldHidden="1">
    <formula>DFC!$B$2:$G$66</formula>
    <oldFormula>DFC!$B$2:$G$66</oldFormula>
  </rdn>
  <rdn rId="0" localSheetId="7" customView="1" name="Z_1B7CC90F_CCF9_46D0_9122_4DE60E5856BC_.wvu.PrintArea" hidden="1" oldHidden="1">
    <formula>DMPL!$B$1:$M$51</formula>
    <oldFormula>DMPL!$B$1:$M$51</oldFormula>
  </rdn>
  <rdn rId="0" localSheetId="7" customView="1" name="Z_1B7CC90F_CCF9_46D0_9122_4DE60E5856BC_.wvu.Rows" hidden="1" oldHidden="1">
    <formula>DMPL!$10:$24</formula>
    <oldFormula>DMPL!$10:$24</oldFormula>
  </rdn>
  <rdn rId="0" localSheetId="7" customView="1" name="Z_1B7CC90F_CCF9_46D0_9122_4DE60E5856BC_.wvu.Cols" hidden="1" oldHidden="1">
    <formula>DMPL!$H:$I</formula>
    <oldFormula>DMPL!$H:$I</oldFormula>
  </rdn>
  <rcv guid="{1B7CC90F-CCF9-46D0-9122-4DE60E5856BC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5" sId="5" numFmtId="34">
    <oc r="F22">
      <v>814</v>
    </oc>
    <nc r="F22">
      <v>1213</v>
    </nc>
  </rcc>
  <rfmt sheetId="5" sqref="F22" start="0" length="2147483647">
    <dxf>
      <font>
        <color auto="1"/>
      </font>
    </dxf>
  </rfmt>
  <rfmt sheetId="5" sqref="F22">
    <dxf>
      <fill>
        <patternFill>
          <bgColor theme="7" tint="0.79998168889431442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IH53"/>
  <sheetViews>
    <sheetView showGridLines="0" showWhiteSpace="0" zoomScale="90" zoomScaleNormal="90" zoomScalePageLayoutView="75" workbookViewId="0">
      <selection activeCell="B49" sqref="B49:C49"/>
    </sheetView>
  </sheetViews>
  <sheetFormatPr defaultColWidth="7.140625" defaultRowHeight="12.75"/>
  <cols>
    <col min="1" max="1" width="36.7109375" style="3" customWidth="1"/>
    <col min="2" max="2" width="4.7109375" style="3" customWidth="1"/>
    <col min="3" max="4" width="11.28515625" style="3" customWidth="1"/>
    <col min="5" max="5" width="1.7109375" style="3" customWidth="1"/>
    <col min="6" max="6" width="36.7109375" style="3" customWidth="1"/>
    <col min="7" max="7" width="5.28515625" style="3" customWidth="1"/>
    <col min="8" max="9" width="11.28515625" style="3" customWidth="1"/>
    <col min="10" max="10" width="8.28515625" style="3" bestFit="1" customWidth="1"/>
    <col min="11" max="16384" width="7.140625" style="3"/>
  </cols>
  <sheetData>
    <row r="1" spans="1:242" ht="18">
      <c r="A1" s="383" t="s">
        <v>0</v>
      </c>
      <c r="B1" s="383"/>
      <c r="C1" s="383"/>
      <c r="D1" s="383"/>
      <c r="E1" s="383"/>
      <c r="F1" s="383"/>
      <c r="G1" s="383"/>
      <c r="H1" s="383"/>
      <c r="I1" s="38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</row>
    <row r="2" spans="1:242" ht="15.75" hidden="1">
      <c r="A2" s="384" t="s">
        <v>1</v>
      </c>
      <c r="B2" s="384"/>
      <c r="C2" s="384"/>
      <c r="D2" s="384"/>
      <c r="E2" s="384"/>
      <c r="F2" s="384"/>
      <c r="G2" s="384"/>
      <c r="H2" s="384"/>
      <c r="I2" s="38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</row>
    <row r="3" spans="1:242" ht="15" customHeight="1">
      <c r="A3" s="385" t="s">
        <v>2</v>
      </c>
      <c r="B3" s="385"/>
      <c r="C3" s="385"/>
      <c r="D3" s="385"/>
      <c r="E3" s="385"/>
      <c r="F3" s="385"/>
      <c r="G3" s="385"/>
      <c r="H3" s="385"/>
      <c r="I3" s="38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</row>
    <row r="4" spans="1:242" ht="12.95" customHeight="1">
      <c r="A4" s="386" t="s">
        <v>421</v>
      </c>
      <c r="B4" s="386"/>
      <c r="C4" s="386"/>
      <c r="D4" s="386"/>
      <c r="E4" s="386"/>
      <c r="F4" s="386"/>
      <c r="G4" s="386"/>
      <c r="H4" s="386"/>
      <c r="I4" s="38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</row>
    <row r="5" spans="1:242" ht="12.95" customHeight="1">
      <c r="A5" s="387" t="s">
        <v>3</v>
      </c>
      <c r="B5" s="387"/>
      <c r="C5" s="387"/>
      <c r="D5" s="387"/>
      <c r="E5" s="387"/>
      <c r="F5" s="387"/>
      <c r="G5" s="387"/>
      <c r="H5" s="387"/>
      <c r="I5" s="387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</row>
    <row r="6" spans="1:242" ht="6" customHeight="1">
      <c r="A6" s="2"/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</row>
    <row r="7" spans="1:242" ht="19.899999999999999" customHeight="1">
      <c r="A7" s="89" t="s">
        <v>4</v>
      </c>
      <c r="B7" s="90" t="s">
        <v>5</v>
      </c>
      <c r="C7" s="89" t="s">
        <v>423</v>
      </c>
      <c r="D7" s="123" t="s">
        <v>400</v>
      </c>
      <c r="E7" s="91"/>
      <c r="F7" s="89" t="s">
        <v>6</v>
      </c>
      <c r="G7" s="90" t="s">
        <v>5</v>
      </c>
      <c r="H7" s="336" t="s">
        <v>423</v>
      </c>
      <c r="I7" s="123" t="s">
        <v>400</v>
      </c>
      <c r="J7" s="130"/>
      <c r="K7" s="13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</row>
    <row r="8" spans="1:242" ht="15" customHeight="1">
      <c r="A8" s="92" t="s">
        <v>7</v>
      </c>
      <c r="B8" s="93"/>
      <c r="C8" s="93"/>
      <c r="D8" s="93"/>
      <c r="E8" s="91"/>
      <c r="F8" s="92" t="s">
        <v>7</v>
      </c>
      <c r="G8" s="94"/>
      <c r="H8" s="94"/>
      <c r="I8" s="94"/>
    </row>
    <row r="9" spans="1:242" ht="15" customHeight="1">
      <c r="A9" s="95" t="s">
        <v>8</v>
      </c>
      <c r="B9" s="96" t="s">
        <v>293</v>
      </c>
      <c r="C9" s="371">
        <v>38661</v>
      </c>
      <c r="D9" s="97">
        <v>37988</v>
      </c>
      <c r="E9" s="91"/>
      <c r="F9" s="95" t="s">
        <v>9</v>
      </c>
      <c r="G9" s="96" t="s">
        <v>301</v>
      </c>
      <c r="H9" s="371">
        <v>19940</v>
      </c>
      <c r="I9" s="97">
        <v>4017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</row>
    <row r="10" spans="1:242" ht="15" customHeight="1">
      <c r="A10" s="91" t="s">
        <v>325</v>
      </c>
      <c r="B10" s="96" t="s">
        <v>294</v>
      </c>
      <c r="C10" s="371">
        <v>10292</v>
      </c>
      <c r="D10" s="88">
        <v>0</v>
      </c>
      <c r="E10" s="91"/>
      <c r="F10" s="98" t="s">
        <v>317</v>
      </c>
      <c r="G10" s="99" t="s">
        <v>302</v>
      </c>
      <c r="H10" s="371">
        <v>0</v>
      </c>
      <c r="I10" s="100"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</row>
    <row r="11" spans="1:242" ht="15" customHeight="1">
      <c r="A11" s="91" t="s">
        <v>407</v>
      </c>
      <c r="B11" s="96" t="s">
        <v>295</v>
      </c>
      <c r="C11" s="370">
        <v>0</v>
      </c>
      <c r="D11" s="88">
        <v>0</v>
      </c>
      <c r="E11" s="91"/>
      <c r="F11" s="95" t="s">
        <v>10</v>
      </c>
      <c r="G11" s="96" t="s">
        <v>303</v>
      </c>
      <c r="H11" s="371">
        <v>94461</v>
      </c>
      <c r="I11" s="101">
        <v>76755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</row>
    <row r="12" spans="1:242" ht="15" customHeight="1">
      <c r="A12" s="98" t="s">
        <v>344</v>
      </c>
      <c r="B12" s="96" t="s">
        <v>296</v>
      </c>
      <c r="C12" s="371">
        <v>18304</v>
      </c>
      <c r="D12" s="88">
        <v>5376</v>
      </c>
      <c r="E12" s="91"/>
      <c r="F12" s="3" t="s">
        <v>410</v>
      </c>
      <c r="G12" s="96" t="s">
        <v>322</v>
      </c>
      <c r="H12" s="372">
        <v>1293</v>
      </c>
      <c r="I12" s="100">
        <v>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</row>
    <row r="13" spans="1:242" ht="15" customHeight="1">
      <c r="A13" s="91" t="s">
        <v>289</v>
      </c>
      <c r="B13" s="96" t="s">
        <v>297</v>
      </c>
      <c r="C13" s="371">
        <v>3283</v>
      </c>
      <c r="D13" s="97">
        <v>4633</v>
      </c>
      <c r="E13" s="91"/>
      <c r="F13" s="95" t="s">
        <v>11</v>
      </c>
      <c r="G13" s="96" t="s">
        <v>304</v>
      </c>
      <c r="H13" s="371">
        <v>209</v>
      </c>
      <c r="I13" s="101">
        <v>9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</row>
    <row r="14" spans="1:242" ht="15" customHeight="1">
      <c r="A14" s="91" t="s">
        <v>12</v>
      </c>
      <c r="B14" s="96" t="s">
        <v>298</v>
      </c>
      <c r="C14" s="372">
        <v>266</v>
      </c>
      <c r="D14" s="97">
        <v>118</v>
      </c>
      <c r="E14" s="91"/>
      <c r="F14" s="91"/>
      <c r="G14" s="96"/>
      <c r="H14" s="122"/>
      <c r="I14" s="10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7.9" customHeight="1">
      <c r="A15" s="91"/>
      <c r="B15" s="103"/>
      <c r="C15" s="103"/>
      <c r="D15" s="104"/>
      <c r="E15" s="91"/>
      <c r="F15" s="95"/>
      <c r="G15" s="105"/>
      <c r="H15" s="105"/>
      <c r="I15" s="8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ht="15" customHeight="1" thickBot="1">
      <c r="A16" s="106" t="s">
        <v>13</v>
      </c>
      <c r="B16" s="105"/>
      <c r="C16" s="107">
        <f>SUM(C9:C15)</f>
        <v>70806</v>
      </c>
      <c r="D16" s="107">
        <f>SUM(D9:D15)</f>
        <v>48115</v>
      </c>
      <c r="E16" s="91"/>
      <c r="F16" s="106" t="s">
        <v>14</v>
      </c>
      <c r="G16" s="91"/>
      <c r="H16" s="107">
        <f>SUM(H9:H15)</f>
        <v>115903</v>
      </c>
      <c r="I16" s="107">
        <f>SUM(I9:I15)</f>
        <v>80781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</row>
    <row r="17" spans="1:242" ht="3" customHeight="1">
      <c r="A17" s="95"/>
      <c r="B17" s="105"/>
      <c r="C17" s="105"/>
      <c r="D17" s="84"/>
      <c r="E17" s="91"/>
      <c r="F17" s="91"/>
      <c r="G17" s="91"/>
      <c r="H17" s="91"/>
      <c r="I17" s="9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</row>
    <row r="18" spans="1:242" ht="15" customHeight="1">
      <c r="A18" s="92" t="s">
        <v>15</v>
      </c>
      <c r="B18" s="108"/>
      <c r="C18" s="108"/>
      <c r="D18" s="108"/>
      <c r="E18" s="91"/>
      <c r="F18" s="92" t="s">
        <v>15</v>
      </c>
      <c r="G18" s="108"/>
      <c r="H18" s="108"/>
      <c r="I18" s="108"/>
    </row>
    <row r="19" spans="1:242" ht="15" customHeight="1">
      <c r="A19" s="91" t="s">
        <v>323</v>
      </c>
      <c r="B19" s="91"/>
      <c r="C19" s="122">
        <v>0</v>
      </c>
      <c r="D19" s="88">
        <v>0</v>
      </c>
      <c r="E19" s="91"/>
      <c r="F19" s="95" t="s">
        <v>16</v>
      </c>
      <c r="G19" s="96" t="s">
        <v>305</v>
      </c>
      <c r="H19" s="371">
        <v>219504</v>
      </c>
      <c r="I19" s="97">
        <v>261213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</row>
    <row r="20" spans="1:242" ht="15" customHeight="1">
      <c r="A20" s="91" t="s">
        <v>328</v>
      </c>
      <c r="B20" s="96" t="s">
        <v>388</v>
      </c>
      <c r="C20" s="371">
        <v>2958</v>
      </c>
      <c r="D20" s="101">
        <v>2265</v>
      </c>
      <c r="E20" s="91"/>
      <c r="F20" s="95" t="s">
        <v>17</v>
      </c>
      <c r="G20" s="96" t="s">
        <v>306</v>
      </c>
      <c r="H20" s="371">
        <v>3187</v>
      </c>
      <c r="I20" s="97">
        <v>1935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</row>
    <row r="21" spans="1:242" ht="15" customHeight="1" thickBot="1">
      <c r="A21" s="91" t="s">
        <v>324</v>
      </c>
      <c r="B21" s="91"/>
      <c r="C21" s="109">
        <f>C19+C20</f>
        <v>2958</v>
      </c>
      <c r="D21" s="109">
        <f>D19+D20</f>
        <v>2265</v>
      </c>
      <c r="E21" s="91"/>
      <c r="F21" s="91"/>
      <c r="G21" s="91"/>
      <c r="H21" s="122"/>
      <c r="I21" s="10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</row>
    <row r="22" spans="1:242" ht="6.6" customHeight="1">
      <c r="A22" s="91"/>
      <c r="B22" s="91"/>
      <c r="C22" s="91"/>
      <c r="D22" s="91"/>
      <c r="E22" s="91"/>
      <c r="F22" s="91"/>
      <c r="G22" s="91"/>
      <c r="H22" s="122"/>
      <c r="I22" s="102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</row>
    <row r="23" spans="1:242" ht="15" customHeight="1">
      <c r="A23" s="95" t="s">
        <v>290</v>
      </c>
      <c r="B23" s="96" t="s">
        <v>299</v>
      </c>
      <c r="C23" s="371">
        <v>242874</v>
      </c>
      <c r="D23" s="122">
        <v>284885</v>
      </c>
      <c r="E23" s="91"/>
      <c r="F23" s="91"/>
      <c r="G23" s="91"/>
      <c r="H23" s="122"/>
      <c r="I23" s="102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</row>
    <row r="24" spans="1:242" ht="15" customHeight="1">
      <c r="A24" s="95" t="s">
        <v>291</v>
      </c>
      <c r="B24" s="96" t="s">
        <v>300</v>
      </c>
      <c r="C24" s="371">
        <v>129</v>
      </c>
      <c r="D24" s="122">
        <v>382</v>
      </c>
      <c r="E24" s="91"/>
      <c r="F24" s="91"/>
      <c r="G24" s="91"/>
      <c r="H24" s="122"/>
      <c r="I24" s="102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</row>
    <row r="25" spans="1:242" ht="7.15" customHeight="1">
      <c r="A25" s="95"/>
      <c r="B25" s="96"/>
      <c r="C25" s="96"/>
      <c r="D25" s="104"/>
      <c r="E25" s="91"/>
      <c r="F25" s="91"/>
      <c r="G25" s="91"/>
      <c r="H25" s="91"/>
      <c r="I25" s="102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</row>
    <row r="26" spans="1:242" ht="15" customHeight="1" thickBot="1">
      <c r="A26" s="106" t="s">
        <v>18</v>
      </c>
      <c r="B26" s="96"/>
      <c r="C26" s="107">
        <f>C23+C24+C21</f>
        <v>245961</v>
      </c>
      <c r="D26" s="107">
        <f>D23+D24+D21</f>
        <v>287532</v>
      </c>
      <c r="E26" s="91"/>
      <c r="F26" s="106" t="s">
        <v>19</v>
      </c>
      <c r="G26" s="110"/>
      <c r="H26" s="107">
        <f>SUM(H19:H25)</f>
        <v>222691</v>
      </c>
      <c r="I26" s="107">
        <f>SUM(I19:I25)</f>
        <v>263148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</row>
    <row r="27" spans="1:242" ht="3" customHeight="1">
      <c r="A27" s="111"/>
      <c r="B27" s="112"/>
      <c r="C27" s="112"/>
      <c r="D27" s="91"/>
      <c r="E27" s="91"/>
      <c r="F27" s="91"/>
      <c r="G27" s="91"/>
      <c r="H27" s="91"/>
      <c r="I27" s="91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</row>
    <row r="28" spans="1:242" ht="15" customHeight="1">
      <c r="A28" s="91"/>
      <c r="B28" s="113"/>
      <c r="C28" s="113"/>
      <c r="D28" s="114"/>
      <c r="E28" s="91"/>
      <c r="F28" s="92" t="s">
        <v>329</v>
      </c>
      <c r="G28" s="94"/>
      <c r="H28" s="94"/>
      <c r="I28" s="94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</row>
    <row r="29" spans="1:242" ht="15" customHeight="1">
      <c r="A29" s="91"/>
      <c r="B29" s="113"/>
      <c r="C29" s="113"/>
      <c r="D29" s="114"/>
      <c r="E29" s="91"/>
      <c r="F29" s="95" t="s">
        <v>20</v>
      </c>
      <c r="G29" s="96" t="s">
        <v>318</v>
      </c>
      <c r="H29" s="373">
        <v>27834</v>
      </c>
      <c r="I29" s="97">
        <v>26581</v>
      </c>
      <c r="J29" s="29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</row>
    <row r="30" spans="1:242" ht="15" customHeight="1">
      <c r="A30" s="91"/>
      <c r="B30" s="113"/>
      <c r="C30" s="113"/>
      <c r="D30" s="114"/>
      <c r="E30" s="91"/>
      <c r="F30" s="293" t="s">
        <v>21</v>
      </c>
      <c r="G30" s="99" t="s">
        <v>346</v>
      </c>
      <c r="H30" s="200">
        <f>-36116-13848</f>
        <v>-49964</v>
      </c>
      <c r="I30" s="100">
        <v>-36116</v>
      </c>
      <c r="J30" s="29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</row>
    <row r="31" spans="1:242" ht="15" customHeight="1">
      <c r="A31" s="91"/>
      <c r="B31" s="113"/>
      <c r="C31" s="113"/>
      <c r="D31" s="114"/>
      <c r="E31" s="91"/>
      <c r="F31" s="115" t="s">
        <v>319</v>
      </c>
      <c r="G31" s="96" t="s">
        <v>347</v>
      </c>
      <c r="H31" s="373">
        <v>303</v>
      </c>
      <c r="I31" s="97">
        <v>1253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</row>
    <row r="32" spans="1:242" ht="15" customHeight="1" thickBot="1">
      <c r="A32" s="91"/>
      <c r="B32" s="113"/>
      <c r="C32" s="113"/>
      <c r="D32" s="114"/>
      <c r="E32" s="91"/>
      <c r="F32" s="116" t="s">
        <v>22</v>
      </c>
      <c r="G32" s="117"/>
      <c r="H32" s="107">
        <f>SUM(H29:H31)</f>
        <v>-21827</v>
      </c>
      <c r="I32" s="107">
        <f>SUM(I29:I31)</f>
        <v>-8282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</row>
    <row r="33" spans="1:242" ht="3" customHeight="1">
      <c r="A33" s="91"/>
      <c r="B33" s="91"/>
      <c r="C33" s="91"/>
      <c r="D33" s="91"/>
      <c r="E33" s="91"/>
      <c r="F33" s="95"/>
      <c r="G33" s="118"/>
      <c r="H33" s="118"/>
      <c r="I33" s="119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</row>
    <row r="34" spans="1:242" ht="20.25" customHeight="1">
      <c r="A34" s="129" t="s">
        <v>23</v>
      </c>
      <c r="B34" s="120"/>
      <c r="C34" s="121">
        <f>C16+C26</f>
        <v>316767</v>
      </c>
      <c r="D34" s="121">
        <f>D16+D26</f>
        <v>335647</v>
      </c>
      <c r="E34" s="91"/>
      <c r="F34" s="121" t="s">
        <v>396</v>
      </c>
      <c r="G34" s="121"/>
      <c r="H34" s="121">
        <f>H16+H26+H32</f>
        <v>316767</v>
      </c>
      <c r="I34" s="121">
        <f>I16+I26+I32</f>
        <v>335647</v>
      </c>
    </row>
    <row r="35" spans="1:242">
      <c r="A35" s="127" t="s">
        <v>292</v>
      </c>
      <c r="B35" s="83"/>
      <c r="C35" s="83"/>
      <c r="D35" s="83"/>
      <c r="E35" s="83"/>
      <c r="F35" s="83"/>
      <c r="G35" s="83"/>
      <c r="H35" s="83"/>
      <c r="I35" s="83"/>
    </row>
    <row r="36" spans="1:242" ht="16.5" customHeight="1">
      <c r="A36" s="127"/>
      <c r="B36" s="83"/>
      <c r="C36" s="83"/>
      <c r="D36" s="83"/>
      <c r="E36" s="83"/>
      <c r="F36" s="83"/>
      <c r="G36" s="83"/>
      <c r="H36" s="284"/>
      <c r="I36" s="83"/>
    </row>
    <row r="37" spans="1:242" ht="16.5" customHeight="1">
      <c r="A37" s="127"/>
      <c r="B37" s="83"/>
      <c r="C37" s="83"/>
      <c r="D37" s="83"/>
      <c r="E37" s="83"/>
      <c r="F37" s="83"/>
      <c r="G37" s="83"/>
      <c r="H37" s="284"/>
      <c r="I37" s="83"/>
    </row>
    <row r="38" spans="1:242" ht="16.5" customHeight="1">
      <c r="A38" s="127"/>
      <c r="B38" s="83"/>
      <c r="C38" s="83"/>
      <c r="D38" s="83"/>
      <c r="E38" s="83"/>
      <c r="F38" s="83"/>
      <c r="G38" s="83"/>
      <c r="H38" s="83"/>
      <c r="I38" s="83"/>
    </row>
    <row r="39" spans="1:242" s="234" customFormat="1" ht="15" customHeight="1">
      <c r="A39" s="391" t="s">
        <v>348</v>
      </c>
      <c r="B39" s="391"/>
      <c r="C39" s="391"/>
      <c r="D39" s="391"/>
      <c r="F39" s="388" t="s">
        <v>24</v>
      </c>
      <c r="G39" s="388"/>
      <c r="H39" s="388"/>
      <c r="I39" s="388"/>
    </row>
    <row r="40" spans="1:242" s="234" customFormat="1" ht="12.95" customHeight="1">
      <c r="A40" s="389" t="s">
        <v>316</v>
      </c>
      <c r="B40" s="389"/>
      <c r="C40" s="389"/>
      <c r="D40" s="389"/>
      <c r="F40" s="390" t="s">
        <v>309</v>
      </c>
      <c r="G40" s="390"/>
      <c r="H40" s="390"/>
      <c r="I40" s="390"/>
    </row>
    <row r="41" spans="1:242" s="234" customFormat="1" ht="12.95" customHeight="1">
      <c r="A41" s="389" t="s">
        <v>349</v>
      </c>
      <c r="B41" s="389"/>
      <c r="C41" s="389"/>
      <c r="D41" s="389"/>
      <c r="E41" s="389"/>
      <c r="F41" s="390" t="s">
        <v>26</v>
      </c>
      <c r="G41" s="390"/>
      <c r="H41" s="390"/>
      <c r="I41" s="390"/>
    </row>
    <row r="42" spans="1:242" s="234" customFormat="1" ht="36" customHeight="1"/>
    <row r="43" spans="1:242" s="234" customFormat="1" ht="15.75"/>
    <row r="44" spans="1:242" s="234" customFormat="1" ht="15.75"/>
    <row r="45" spans="1:242">
      <c r="D45" s="79"/>
      <c r="E45" s="79"/>
      <c r="F45" s="79"/>
      <c r="G45" s="79"/>
      <c r="H45" s="79"/>
      <c r="I45" s="79"/>
    </row>
    <row r="53" spans="7:7">
      <c r="G53" s="179" t="s">
        <v>395</v>
      </c>
    </row>
  </sheetData>
  <sheetProtection selectLockedCells="1" selectUnlockedCells="1"/>
  <customSheetViews>
    <customSheetView guid="{1B7CC90F-CCF9-46D0-9122-4DE60E5856BC}" scale="90" showPageBreaks="1" showGridLines="0" fitToPage="1" printArea="1" hiddenRows="1">
      <selection activeCell="B49" sqref="B49:C49"/>
      <pageMargins left="0.19685039370078741" right="0.19685039370078741" top="0.39370078740157483" bottom="0" header="0" footer="0"/>
      <printOptions horizontalCentered="1"/>
      <pageSetup paperSize="9" firstPageNumber="0" orientation="landscape" r:id="rId1"/>
      <headerFooter alignWithMargins="0"/>
    </customSheetView>
    <customSheetView guid="{57890963-C018-4FDE-BDEE-A1EE2FE888E7}" scale="90" showPageBreaks="1" showGridLines="0" fitToPage="1" printArea="1" hiddenRows="1">
      <selection activeCell="C11" sqref="C11"/>
      <pageMargins left="0.19685039370078741" right="0.19685039370078741" top="0.39370078740157483" bottom="0" header="0" footer="0"/>
      <printOptions horizontalCentered="1"/>
      <pageSetup paperSize="9" firstPageNumber="0" orientation="landscape" r:id="rId2"/>
      <headerFooter alignWithMargins="0"/>
    </customSheetView>
    <customSheetView guid="{E840AE61-ECCC-495D-8C65-5AE96802DB82}" showPageBreaks="1" showGridLines="0" fitToPage="1" printArea="1" hiddenRows="1">
      <selection activeCell="H31" sqref="H31"/>
      <pageMargins left="0.19685039370078741" right="0.19685039370078741" top="0.39370078740157483" bottom="0" header="0" footer="0"/>
      <printOptions horizontalCentered="1"/>
      <pageSetup paperSize="9" firstPageNumber="0" orientation="landscape" r:id="rId3"/>
      <headerFooter alignWithMargins="0"/>
    </customSheetView>
    <customSheetView guid="{F43BE92A-F371-43E5-A937-89028AD0234F}" showPageBreaks="1" showGridLines="0" fitToPage="1" printArea="1">
      <selection activeCell="F39" sqref="F39:I39"/>
      <pageMargins left="0.19685039370078741" right="0.19685039370078741" top="0.39370078740157483" bottom="0" header="0" footer="0"/>
      <printOptions horizontalCentered="1"/>
      <pageSetup paperSize="9" scale="97" firstPageNumber="0" orientation="landscape" r:id="rId4"/>
      <headerFooter alignWithMargins="0"/>
    </customSheetView>
  </customSheetViews>
  <mergeCells count="11">
    <mergeCell ref="F39:I39"/>
    <mergeCell ref="A40:D40"/>
    <mergeCell ref="F40:I40"/>
    <mergeCell ref="A41:E41"/>
    <mergeCell ref="F41:I41"/>
    <mergeCell ref="A39:D39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39370078740157483" bottom="0" header="0" footer="0"/>
  <pageSetup paperSize="9" firstPageNumber="0" orientation="landscape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7"/>
  <sheetViews>
    <sheetView zoomScale="95" zoomScaleNormal="95" workbookViewId="0"/>
  </sheetViews>
  <sheetFormatPr defaultColWidth="8.28515625" defaultRowHeight="12.75"/>
  <cols>
    <col min="1" max="1" width="26.42578125" customWidth="1"/>
    <col min="2" max="2" width="15.7109375" style="14" customWidth="1"/>
    <col min="3" max="3" width="1.85546875" customWidth="1"/>
    <col min="4" max="4" width="8.42578125" style="14" customWidth="1"/>
  </cols>
  <sheetData>
    <row r="1" spans="1:5" s="15" customFormat="1" ht="18.75" customHeight="1">
      <c r="A1" s="40" t="s">
        <v>262</v>
      </c>
      <c r="B1" s="425" t="s">
        <v>227</v>
      </c>
      <c r="C1" s="425"/>
      <c r="D1" s="425"/>
    </row>
    <row r="2" spans="1:5" ht="15">
      <c r="A2" s="41" t="s">
        <v>228</v>
      </c>
      <c r="B2" s="20"/>
      <c r="C2" s="19"/>
      <c r="D2" s="42"/>
    </row>
    <row r="3" spans="1:5">
      <c r="A3" s="43"/>
      <c r="B3" s="44"/>
      <c r="C3" s="1"/>
      <c r="D3" s="45"/>
    </row>
    <row r="4" spans="1:5">
      <c r="A4" s="46" t="s">
        <v>229</v>
      </c>
      <c r="B4" s="47">
        <v>116847330.95999999</v>
      </c>
      <c r="C4" s="414" t="s">
        <v>230</v>
      </c>
      <c r="D4" s="426">
        <f>B4/B5</f>
        <v>0.85340796634984817</v>
      </c>
      <c r="E4" s="5"/>
    </row>
    <row r="5" spans="1:5">
      <c r="A5" s="49" t="s">
        <v>231</v>
      </c>
      <c r="B5" s="30">
        <v>136918491</v>
      </c>
      <c r="C5" s="414"/>
      <c r="D5" s="426"/>
    </row>
    <row r="6" spans="1:5">
      <c r="A6" s="43"/>
      <c r="B6" s="44"/>
      <c r="C6" s="1"/>
      <c r="D6" s="48"/>
    </row>
    <row r="7" spans="1:5">
      <c r="A7" s="50"/>
      <c r="B7" s="51"/>
      <c r="C7" s="52"/>
      <c r="D7" s="53"/>
    </row>
    <row r="8" spans="1:5" ht="15">
      <c r="A8" s="54" t="s">
        <v>232</v>
      </c>
      <c r="B8" s="55"/>
      <c r="C8" s="56"/>
      <c r="D8" s="57"/>
    </row>
    <row r="9" spans="1:5">
      <c r="A9" s="43"/>
      <c r="B9" s="44"/>
      <c r="C9" s="1"/>
      <c r="D9" s="45"/>
    </row>
    <row r="10" spans="1:5">
      <c r="A10" s="49" t="s">
        <v>233</v>
      </c>
      <c r="B10" s="47">
        <v>116847330.95999999</v>
      </c>
      <c r="C10" s="414" t="s">
        <v>230</v>
      </c>
      <c r="D10" s="426">
        <f>B10/B11</f>
        <v>0.72971546211081828</v>
      </c>
    </row>
    <row r="11" spans="1:5">
      <c r="A11" s="58" t="s">
        <v>234</v>
      </c>
      <c r="B11" s="30">
        <v>160127251</v>
      </c>
      <c r="C11" s="414"/>
      <c r="D11" s="426"/>
    </row>
    <row r="12" spans="1:5">
      <c r="A12" s="43"/>
      <c r="B12" s="44"/>
      <c r="C12" s="1"/>
      <c r="D12" s="45"/>
      <c r="E12" s="5"/>
    </row>
    <row r="13" spans="1:5">
      <c r="A13" s="50"/>
      <c r="B13" s="51"/>
      <c r="C13" s="52"/>
      <c r="D13" s="59"/>
    </row>
    <row r="14" spans="1:5" ht="15">
      <c r="A14" s="54" t="s">
        <v>235</v>
      </c>
      <c r="B14" s="55"/>
      <c r="C14" s="56"/>
      <c r="D14" s="57"/>
    </row>
    <row r="15" spans="1:5">
      <c r="A15" s="43"/>
      <c r="B15" s="44"/>
      <c r="C15" s="1"/>
      <c r="D15" s="45"/>
    </row>
    <row r="16" spans="1:5">
      <c r="A16" s="46" t="s">
        <v>236</v>
      </c>
      <c r="B16" s="47">
        <v>22324506</v>
      </c>
      <c r="C16" s="414" t="s">
        <v>230</v>
      </c>
      <c r="D16" s="423">
        <f>B16/B17</f>
        <v>-1.0653335696445796</v>
      </c>
    </row>
    <row r="17" spans="1:5">
      <c r="A17" s="49" t="s">
        <v>237</v>
      </c>
      <c r="B17" s="30">
        <v>-20955414</v>
      </c>
      <c r="C17" s="414"/>
      <c r="D17" s="423"/>
    </row>
    <row r="18" spans="1:5">
      <c r="A18" s="43"/>
      <c r="B18" s="44"/>
      <c r="C18" s="1"/>
      <c r="D18" s="45"/>
    </row>
    <row r="19" spans="1:5">
      <c r="A19" s="43"/>
      <c r="B19" s="44"/>
      <c r="C19" s="1"/>
      <c r="D19" s="45"/>
    </row>
    <row r="20" spans="1:5" ht="15">
      <c r="A20" s="54" t="s">
        <v>238</v>
      </c>
      <c r="B20" s="55"/>
      <c r="C20" s="56"/>
      <c r="D20" s="57"/>
    </row>
    <row r="21" spans="1:5">
      <c r="A21" s="43"/>
      <c r="B21" s="44"/>
      <c r="C21" s="1"/>
      <c r="D21" s="45"/>
    </row>
    <row r="22" spans="1:5">
      <c r="A22" s="49" t="s">
        <v>234</v>
      </c>
      <c r="B22" s="47">
        <v>160127251</v>
      </c>
      <c r="C22" s="414" t="s">
        <v>230</v>
      </c>
      <c r="D22" s="424">
        <f>B22/B23</f>
        <v>1.1505722310757456</v>
      </c>
    </row>
    <row r="23" spans="1:5">
      <c r="A23" s="58" t="s">
        <v>251</v>
      </c>
      <c r="B23" s="30">
        <v>139171837</v>
      </c>
      <c r="C23" s="414"/>
      <c r="D23" s="424"/>
    </row>
    <row r="24" spans="1:5">
      <c r="A24" s="43"/>
      <c r="B24" s="44"/>
      <c r="C24" s="1"/>
      <c r="D24" s="45"/>
    </row>
    <row r="25" spans="1:5">
      <c r="A25" s="50"/>
      <c r="B25" s="51"/>
      <c r="C25" s="52"/>
      <c r="D25" s="59"/>
    </row>
    <row r="26" spans="1:5" ht="15">
      <c r="A26" s="60" t="s">
        <v>263</v>
      </c>
      <c r="B26" s="61"/>
      <c r="C26" s="56"/>
      <c r="D26" s="57"/>
      <c r="E26" s="62"/>
    </row>
    <row r="27" spans="1:5">
      <c r="A27" s="22"/>
      <c r="B27" s="63"/>
      <c r="C27" s="1"/>
      <c r="D27" s="45"/>
      <c r="E27" s="62"/>
    </row>
    <row r="28" spans="1:5">
      <c r="A28" s="64" t="s">
        <v>239</v>
      </c>
      <c r="B28" s="65">
        <v>-5841913</v>
      </c>
      <c r="C28" s="414" t="s">
        <v>230</v>
      </c>
      <c r="D28" s="422">
        <f>-B28/B29</f>
        <v>-0.27877821931840624</v>
      </c>
      <c r="E28" s="62"/>
    </row>
    <row r="29" spans="1:5">
      <c r="A29" s="66" t="s">
        <v>237</v>
      </c>
      <c r="B29" s="67">
        <v>-20955414</v>
      </c>
      <c r="C29" s="414"/>
      <c r="D29" s="422"/>
      <c r="E29" s="62"/>
    </row>
    <row r="30" spans="1:5">
      <c r="A30" s="22"/>
      <c r="B30" s="63"/>
      <c r="C30" s="1"/>
      <c r="D30" s="45"/>
      <c r="E30" s="62"/>
    </row>
    <row r="31" spans="1:5">
      <c r="A31" s="68"/>
      <c r="B31" s="69"/>
      <c r="C31" s="52"/>
      <c r="D31" s="59"/>
      <c r="E31" s="62"/>
    </row>
    <row r="32" spans="1:5" ht="15">
      <c r="A32" s="70" t="s">
        <v>264</v>
      </c>
      <c r="B32" s="63"/>
      <c r="C32" s="1"/>
      <c r="D32" s="45"/>
    </row>
    <row r="33" spans="1:4">
      <c r="A33" s="22"/>
      <c r="B33" s="63"/>
      <c r="C33" s="1"/>
      <c r="D33" s="45"/>
    </row>
    <row r="34" spans="1:4">
      <c r="A34" s="64" t="s">
        <v>239</v>
      </c>
      <c r="B34" s="65">
        <v>-5841913</v>
      </c>
      <c r="C34" s="414" t="s">
        <v>230</v>
      </c>
      <c r="D34" s="422">
        <f>B34/B35</f>
        <v>-4.7712419229479178E-2</v>
      </c>
    </row>
    <row r="35" spans="1:4">
      <c r="A35" s="66" t="s">
        <v>240</v>
      </c>
      <c r="B35" s="67">
        <v>122440092</v>
      </c>
      <c r="C35" s="414"/>
      <c r="D35" s="422"/>
    </row>
    <row r="36" spans="1:4">
      <c r="A36" s="22"/>
      <c r="B36" s="63"/>
      <c r="C36" s="1"/>
      <c r="D36" s="45"/>
    </row>
    <row r="37" spans="1:4">
      <c r="A37" s="35"/>
      <c r="B37" s="71"/>
      <c r="C37" s="36"/>
      <c r="D37" s="72"/>
    </row>
    <row r="43" spans="1:4">
      <c r="A43" s="73" t="s">
        <v>256</v>
      </c>
    </row>
    <row r="44" spans="1:4">
      <c r="A44" s="73" t="s">
        <v>265</v>
      </c>
    </row>
    <row r="45" spans="1:4">
      <c r="A45" s="16" t="s">
        <v>258</v>
      </c>
    </row>
    <row r="46" spans="1:4">
      <c r="A46" s="16" t="s">
        <v>259</v>
      </c>
    </row>
    <row r="47" spans="1:4">
      <c r="A47" s="16" t="s">
        <v>260</v>
      </c>
    </row>
  </sheetData>
  <sheetProtection selectLockedCells="1" selectUnlockedCells="1"/>
  <customSheetViews>
    <customSheetView guid="{1B7CC90F-CCF9-46D0-9122-4DE60E5856BC}" scale="95" state="hidden">
      <pageMargins left="0.78749999999999998" right="0.78749999999999998" top="1.0527777777777778" bottom="1.0527777777777778" header="0.78749999999999998" footer="0.78749999999999998"/>
      <pageSetup paperSize="9" firstPageNumber="0" orientation="portrait" horizontalDpi="300" verticalDpi="300" r:id="rId1"/>
      <headerFooter alignWithMargins="0">
        <oddHeader>&amp;C&amp;"Times New Roman,Normal"&amp;12&amp;A</oddHeader>
        <oddFooter>&amp;C&amp;"Times New Roman,Normal"&amp;12Página &amp;P</oddFooter>
      </headerFooter>
    </customSheetView>
    <customSheetView guid="{57890963-C018-4FDE-BDEE-A1EE2FE888E7}" scale="95" state="hidden">
      <pageMargins left="0.78749999999999998" right="0.78749999999999998" top="1.0527777777777778" bottom="1.0527777777777778" header="0.78749999999999998" footer="0.78749999999999998"/>
      <pageSetup paperSize="9" firstPageNumber="0" orientation="portrait" horizontalDpi="300" verticalDpi="300" r:id="rId2"/>
      <headerFooter alignWithMargins="0">
        <oddHeader>&amp;C&amp;"Times New Roman,Normal"&amp;12&amp;A</oddHeader>
        <oddFooter>&amp;C&amp;"Times New Roman,Normal"&amp;12Página &amp;P</oddFooter>
      </headerFooter>
    </customSheetView>
    <customSheetView guid="{E840AE61-ECCC-495D-8C65-5AE96802DB82}" scale="95" state="hidden">
      <pageMargins left="0.78749999999999998" right="0.78749999999999998" top="1.0527777777777778" bottom="1.0527777777777778" header="0.78749999999999998" footer="0.78749999999999998"/>
      <pageSetup paperSize="9" firstPageNumber="0" orientation="portrait" horizontalDpi="300" verticalDpi="300" r:id="rId3"/>
      <headerFooter alignWithMargins="0">
        <oddHeader>&amp;C&amp;"Times New Roman,Normal"&amp;12&amp;A</oddHeader>
        <oddFooter>&amp;C&amp;"Times New Roman,Normal"&amp;12Página &amp;P</oddFooter>
      </headerFooter>
    </customSheetView>
    <customSheetView guid="{F43BE92A-F371-43E5-A937-89028AD0234F}" scale="95" state="hidden">
      <pageMargins left="0.78749999999999998" right="0.78749999999999998" top="1.0527777777777778" bottom="1.0527777777777778" header="0.78749999999999998" footer="0.78749999999999998"/>
      <pageSetup paperSize="9" firstPageNumber="0" orientation="portrait" horizontalDpi="300" verticalDpi="300" r:id="rId4"/>
      <headerFooter alignWithMargins="0">
        <oddHeader>&amp;C&amp;"Times New Roman,Normal"&amp;12&amp;A</oddHeader>
        <oddFooter>&amp;C&amp;"Times New Roman,Normal"&amp;12Página &amp;P</oddFooter>
      </headerFooter>
    </customSheetView>
  </customSheetViews>
  <mergeCells count="13">
    <mergeCell ref="B1:D1"/>
    <mergeCell ref="C4:C5"/>
    <mergeCell ref="D4:D5"/>
    <mergeCell ref="C10:C11"/>
    <mergeCell ref="D10:D11"/>
    <mergeCell ref="C34:C35"/>
    <mergeCell ref="D34:D35"/>
    <mergeCell ref="C16:C17"/>
    <mergeCell ref="D16:D17"/>
    <mergeCell ref="C22:C23"/>
    <mergeCell ref="D22:D23"/>
    <mergeCell ref="C28:C29"/>
    <mergeCell ref="D28:D2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7"/>
  <sheetViews>
    <sheetView zoomScale="95" zoomScaleNormal="95" workbookViewId="0">
      <selection activeCell="G198" sqref="G198"/>
    </sheetView>
  </sheetViews>
  <sheetFormatPr defaultColWidth="32.140625" defaultRowHeight="12.75"/>
  <cols>
    <col min="1" max="1" width="8.140625" customWidth="1"/>
    <col min="2" max="2" width="32.28515625" customWidth="1"/>
    <col min="3" max="3" width="14.28515625" style="6" customWidth="1"/>
    <col min="4" max="4" width="3.5703125" style="6" customWidth="1"/>
    <col min="5" max="6" width="13.28515625" style="6" customWidth="1"/>
    <col min="7" max="7" width="15.28515625" style="6" customWidth="1"/>
    <col min="8" max="8" width="1.140625" style="6" customWidth="1"/>
    <col min="9" max="9" width="14.28515625" style="6" customWidth="1"/>
  </cols>
  <sheetData>
    <row r="1" spans="1:9">
      <c r="A1" s="7" t="s">
        <v>46</v>
      </c>
      <c r="B1" s="7" t="s">
        <v>47</v>
      </c>
      <c r="C1" s="7" t="s">
        <v>48</v>
      </c>
      <c r="D1" s="7"/>
      <c r="E1" s="7" t="s">
        <v>49</v>
      </c>
      <c r="F1" s="7" t="s">
        <v>50</v>
      </c>
      <c r="G1" s="7" t="s">
        <v>51</v>
      </c>
      <c r="H1" s="8"/>
      <c r="I1" s="7"/>
    </row>
    <row r="2" spans="1:9">
      <c r="A2" s="9">
        <v>1</v>
      </c>
      <c r="B2" s="10" t="s">
        <v>4</v>
      </c>
      <c r="C2" s="9">
        <v>27767014.690000001</v>
      </c>
      <c r="D2" s="9" t="s">
        <v>52</v>
      </c>
      <c r="E2" s="9">
        <v>4329854.43</v>
      </c>
      <c r="F2" s="9">
        <v>3532711.08</v>
      </c>
      <c r="G2" s="9">
        <v>28564158.039999999</v>
      </c>
      <c r="H2" s="8" t="s">
        <v>52</v>
      </c>
      <c r="I2" s="9">
        <f>G2-G49</f>
        <v>-12490822.149999999</v>
      </c>
    </row>
    <row r="3" spans="1:9">
      <c r="A3" s="9">
        <v>11</v>
      </c>
      <c r="B3" s="10" t="s">
        <v>53</v>
      </c>
      <c r="C3" s="9">
        <v>5679909.9199999999</v>
      </c>
      <c r="D3" s="9" t="s">
        <v>52</v>
      </c>
      <c r="E3" s="9">
        <v>3044205.19</v>
      </c>
      <c r="F3" s="9">
        <v>3391321.54</v>
      </c>
      <c r="G3" s="9">
        <v>5332793.57</v>
      </c>
      <c r="H3" s="8" t="s">
        <v>52</v>
      </c>
      <c r="I3" s="9"/>
    </row>
    <row r="4" spans="1:9">
      <c r="A4" s="9">
        <v>111</v>
      </c>
      <c r="B4" s="10" t="s">
        <v>54</v>
      </c>
      <c r="C4" s="9">
        <v>143575.4</v>
      </c>
      <c r="D4" s="9" t="s">
        <v>52</v>
      </c>
      <c r="E4" s="9">
        <v>2269196.4900000002</v>
      </c>
      <c r="F4" s="9">
        <v>2346065.39</v>
      </c>
      <c r="G4" s="9">
        <v>66706.5</v>
      </c>
      <c r="H4" s="8" t="s">
        <v>52</v>
      </c>
      <c r="I4" s="9"/>
    </row>
    <row r="5" spans="1:9" ht="22.5">
      <c r="A5" s="9">
        <v>11112</v>
      </c>
      <c r="B5" s="10" t="s">
        <v>55</v>
      </c>
      <c r="C5" s="9">
        <v>143575.4</v>
      </c>
      <c r="D5" s="9" t="s">
        <v>52</v>
      </c>
      <c r="E5" s="9">
        <v>2269196.4900000002</v>
      </c>
      <c r="F5" s="9">
        <v>2346065.39</v>
      </c>
      <c r="G5" s="9">
        <v>66706.5</v>
      </c>
      <c r="H5" s="8" t="s">
        <v>52</v>
      </c>
      <c r="I5" s="9"/>
    </row>
    <row r="6" spans="1:9">
      <c r="A6" s="9">
        <v>11112005</v>
      </c>
      <c r="B6" s="10" t="s">
        <v>56</v>
      </c>
      <c r="C6" s="9">
        <v>1030.79</v>
      </c>
      <c r="D6" s="9" t="s">
        <v>52</v>
      </c>
      <c r="E6" s="9">
        <v>500362.12</v>
      </c>
      <c r="F6" s="9">
        <v>493972.76</v>
      </c>
      <c r="G6" s="9">
        <v>7420.15</v>
      </c>
      <c r="H6" s="8" t="s">
        <v>52</v>
      </c>
      <c r="I6" s="9"/>
    </row>
    <row r="7" spans="1:9">
      <c r="A7" s="9">
        <v>11112006</v>
      </c>
      <c r="B7" s="10" t="s">
        <v>57</v>
      </c>
      <c r="C7" s="9">
        <v>7500</v>
      </c>
      <c r="D7" s="9" t="s">
        <v>52</v>
      </c>
      <c r="E7" s="9"/>
      <c r="F7" s="9"/>
      <c r="G7" s="9">
        <v>7500</v>
      </c>
      <c r="H7" s="8" t="s">
        <v>52</v>
      </c>
      <c r="I7" s="9"/>
    </row>
    <row r="8" spans="1:9">
      <c r="A8" s="9">
        <v>11112007</v>
      </c>
      <c r="B8" s="10" t="s">
        <v>58</v>
      </c>
      <c r="C8" s="9">
        <v>105216.15</v>
      </c>
      <c r="D8" s="9" t="s">
        <v>52</v>
      </c>
      <c r="E8" s="9">
        <v>2750</v>
      </c>
      <c r="F8" s="9">
        <v>88408.21</v>
      </c>
      <c r="G8" s="9">
        <v>19557.939999999999</v>
      </c>
      <c r="H8" s="8" t="s">
        <v>52</v>
      </c>
      <c r="I8" s="9"/>
    </row>
    <row r="9" spans="1:9">
      <c r="A9" s="9">
        <v>11112011</v>
      </c>
      <c r="B9" s="10" t="s">
        <v>59</v>
      </c>
      <c r="C9" s="9">
        <v>1126.42</v>
      </c>
      <c r="D9" s="9" t="s">
        <v>52</v>
      </c>
      <c r="E9" s="9"/>
      <c r="F9" s="9">
        <v>1055</v>
      </c>
      <c r="G9" s="9">
        <v>71.42</v>
      </c>
      <c r="H9" s="8" t="s">
        <v>52</v>
      </c>
      <c r="I9" s="9"/>
    </row>
    <row r="10" spans="1:9">
      <c r="A10" s="9">
        <v>11112013</v>
      </c>
      <c r="B10" s="10" t="s">
        <v>60</v>
      </c>
      <c r="C10" s="9">
        <v>2075</v>
      </c>
      <c r="D10" s="9" t="s">
        <v>52</v>
      </c>
      <c r="E10" s="9"/>
      <c r="F10" s="9">
        <v>2075</v>
      </c>
      <c r="G10" s="9"/>
      <c r="H10" s="8"/>
      <c r="I10" s="9"/>
    </row>
    <row r="11" spans="1:9">
      <c r="A11" s="9">
        <v>11112016</v>
      </c>
      <c r="B11" s="10" t="s">
        <v>61</v>
      </c>
      <c r="C11" s="9">
        <v>26627.040000000001</v>
      </c>
      <c r="D11" s="9" t="s">
        <v>52</v>
      </c>
      <c r="E11" s="9"/>
      <c r="F11" s="9"/>
      <c r="G11" s="9">
        <v>26627.040000000001</v>
      </c>
      <c r="H11" s="8" t="s">
        <v>52</v>
      </c>
      <c r="I11" s="9"/>
    </row>
    <row r="12" spans="1:9">
      <c r="A12" s="9">
        <v>11112017</v>
      </c>
      <c r="B12" s="10" t="s">
        <v>62</v>
      </c>
      <c r="C12" s="9"/>
      <c r="D12" s="9"/>
      <c r="E12" s="9">
        <v>1741235.21</v>
      </c>
      <c r="F12" s="9">
        <v>1735705.26</v>
      </c>
      <c r="G12" s="9">
        <v>5529.95</v>
      </c>
      <c r="H12" s="8" t="s">
        <v>52</v>
      </c>
      <c r="I12" s="9"/>
    </row>
    <row r="13" spans="1:9">
      <c r="A13" s="9">
        <v>11112018</v>
      </c>
      <c r="B13" s="10" t="s">
        <v>63</v>
      </c>
      <c r="C13" s="9"/>
      <c r="D13" s="9"/>
      <c r="E13" s="9">
        <v>24849.16</v>
      </c>
      <c r="F13" s="9">
        <v>24849.16</v>
      </c>
      <c r="G13" s="9"/>
      <c r="H13" s="8"/>
      <c r="I13" s="9"/>
    </row>
    <row r="14" spans="1:9" ht="22.5">
      <c r="A14" s="9">
        <v>113</v>
      </c>
      <c r="B14" s="10" t="s">
        <v>64</v>
      </c>
      <c r="C14" s="9">
        <v>5512000.9000000004</v>
      </c>
      <c r="D14" s="9" t="s">
        <v>52</v>
      </c>
      <c r="E14" s="9">
        <v>773692</v>
      </c>
      <c r="F14" s="9">
        <v>1040672.81</v>
      </c>
      <c r="G14" s="9">
        <v>5245020.09</v>
      </c>
      <c r="H14" s="8" t="s">
        <v>52</v>
      </c>
      <c r="I14" s="9"/>
    </row>
    <row r="15" spans="1:9" ht="22.5">
      <c r="A15" s="9">
        <v>11319</v>
      </c>
      <c r="B15" s="10" t="s">
        <v>65</v>
      </c>
      <c r="C15" s="9">
        <v>5503433.0899999999</v>
      </c>
      <c r="D15" s="9" t="s">
        <v>52</v>
      </c>
      <c r="E15" s="9">
        <v>773692</v>
      </c>
      <c r="F15" s="9">
        <v>1040672.81</v>
      </c>
      <c r="G15" s="9">
        <v>5236452.28</v>
      </c>
      <c r="H15" s="8" t="s">
        <v>52</v>
      </c>
      <c r="I15" s="9"/>
    </row>
    <row r="16" spans="1:9" ht="22.5">
      <c r="A16" s="9">
        <v>11319002</v>
      </c>
      <c r="B16" s="10" t="s">
        <v>66</v>
      </c>
      <c r="C16" s="9">
        <v>28000</v>
      </c>
      <c r="D16" s="9" t="s">
        <v>52</v>
      </c>
      <c r="E16" s="9">
        <v>6000</v>
      </c>
      <c r="F16" s="9"/>
      <c r="G16" s="9">
        <v>34000</v>
      </c>
      <c r="H16" s="8" t="s">
        <v>52</v>
      </c>
      <c r="I16" s="9"/>
    </row>
    <row r="17" spans="1:9" ht="22.5">
      <c r="A17" s="9">
        <v>11319004</v>
      </c>
      <c r="B17" s="10" t="s">
        <v>67</v>
      </c>
      <c r="C17" s="9">
        <v>5038674.32</v>
      </c>
      <c r="D17" s="9" t="s">
        <v>52</v>
      </c>
      <c r="E17" s="9"/>
      <c r="F17" s="9">
        <v>4750</v>
      </c>
      <c r="G17" s="9">
        <v>5033924.32</v>
      </c>
      <c r="H17" s="8" t="s">
        <v>52</v>
      </c>
      <c r="I17" s="9"/>
    </row>
    <row r="18" spans="1:9">
      <c r="A18" s="9">
        <v>11319006</v>
      </c>
      <c r="B18" s="10" t="s">
        <v>68</v>
      </c>
      <c r="C18" s="9">
        <v>436758.77</v>
      </c>
      <c r="D18" s="9" t="s">
        <v>52</v>
      </c>
      <c r="E18" s="9">
        <v>767692</v>
      </c>
      <c r="F18" s="9">
        <v>1035922.81</v>
      </c>
      <c r="G18" s="9">
        <v>168527.96</v>
      </c>
      <c r="H18" s="8" t="s">
        <v>52</v>
      </c>
      <c r="I18" s="9"/>
    </row>
    <row r="19" spans="1:9">
      <c r="A19" s="9">
        <v>11320</v>
      </c>
      <c r="B19" s="10" t="s">
        <v>69</v>
      </c>
      <c r="C19" s="9">
        <v>8567.81</v>
      </c>
      <c r="D19" s="9" t="s">
        <v>52</v>
      </c>
      <c r="E19" s="9"/>
      <c r="F19" s="9"/>
      <c r="G19" s="9">
        <v>8567.81</v>
      </c>
      <c r="H19" s="8" t="s">
        <v>52</v>
      </c>
      <c r="I19" s="9"/>
    </row>
    <row r="20" spans="1:9">
      <c r="A20" s="9">
        <v>11320001</v>
      </c>
      <c r="B20" s="10" t="s">
        <v>70</v>
      </c>
      <c r="C20" s="9">
        <v>63.88</v>
      </c>
      <c r="D20" s="9" t="s">
        <v>52</v>
      </c>
      <c r="E20" s="9"/>
      <c r="F20" s="9"/>
      <c r="G20" s="9">
        <v>63.88</v>
      </c>
      <c r="H20" s="8" t="s">
        <v>52</v>
      </c>
      <c r="I20" s="9"/>
    </row>
    <row r="21" spans="1:9" ht="22.5">
      <c r="A21" s="9">
        <v>11320005</v>
      </c>
      <c r="B21" s="10" t="s">
        <v>71</v>
      </c>
      <c r="C21" s="9">
        <v>53.24</v>
      </c>
      <c r="D21" s="9" t="s">
        <v>52</v>
      </c>
      <c r="E21" s="9"/>
      <c r="F21" s="9"/>
      <c r="G21" s="9">
        <v>53.24</v>
      </c>
      <c r="H21" s="8" t="s">
        <v>52</v>
      </c>
      <c r="I21" s="9"/>
    </row>
    <row r="22" spans="1:9">
      <c r="A22" s="9">
        <v>11320009</v>
      </c>
      <c r="B22" s="10" t="s">
        <v>72</v>
      </c>
      <c r="C22" s="9">
        <v>159.71</v>
      </c>
      <c r="D22" s="9" t="s">
        <v>52</v>
      </c>
      <c r="E22" s="9"/>
      <c r="F22" s="9"/>
      <c r="G22" s="9">
        <v>159.71</v>
      </c>
      <c r="H22" s="8" t="s">
        <v>52</v>
      </c>
      <c r="I22" s="9"/>
    </row>
    <row r="23" spans="1:9">
      <c r="A23" s="9">
        <v>11320011</v>
      </c>
      <c r="B23" s="10" t="s">
        <v>73</v>
      </c>
      <c r="C23" s="9">
        <v>34.6</v>
      </c>
      <c r="D23" s="9" t="s">
        <v>52</v>
      </c>
      <c r="E23" s="9"/>
      <c r="F23" s="9"/>
      <c r="G23" s="9">
        <v>34.6</v>
      </c>
      <c r="H23" s="8" t="s">
        <v>52</v>
      </c>
      <c r="I23" s="9"/>
    </row>
    <row r="24" spans="1:9">
      <c r="A24" s="9">
        <v>11320016</v>
      </c>
      <c r="B24" s="10" t="s">
        <v>74</v>
      </c>
      <c r="C24" s="9">
        <v>8256.3799999999992</v>
      </c>
      <c r="D24" s="9" t="s">
        <v>52</v>
      </c>
      <c r="E24" s="9"/>
      <c r="F24" s="9"/>
      <c r="G24" s="9">
        <v>8256.3799999999992</v>
      </c>
      <c r="H24" s="8" t="s">
        <v>52</v>
      </c>
      <c r="I24" s="9"/>
    </row>
    <row r="25" spans="1:9">
      <c r="A25" s="9">
        <v>114</v>
      </c>
      <c r="B25" s="10" t="s">
        <v>75</v>
      </c>
      <c r="C25" s="9">
        <v>24333.62</v>
      </c>
      <c r="D25" s="9" t="s">
        <v>52</v>
      </c>
      <c r="E25" s="9">
        <v>1316.7</v>
      </c>
      <c r="F25" s="9">
        <v>4583.34</v>
      </c>
      <c r="G25" s="9">
        <v>21066.98</v>
      </c>
      <c r="H25" s="8" t="s">
        <v>52</v>
      </c>
      <c r="I25" s="9"/>
    </row>
    <row r="26" spans="1:9">
      <c r="A26" s="9">
        <v>11411</v>
      </c>
      <c r="B26" s="10" t="s">
        <v>76</v>
      </c>
      <c r="C26" s="9">
        <v>24333.62</v>
      </c>
      <c r="D26" s="9" t="s">
        <v>52</v>
      </c>
      <c r="E26" s="9">
        <v>1316.7</v>
      </c>
      <c r="F26" s="9">
        <v>4583.34</v>
      </c>
      <c r="G26" s="9">
        <v>21066.98</v>
      </c>
      <c r="H26" s="8" t="s">
        <v>52</v>
      </c>
      <c r="I26" s="9"/>
    </row>
    <row r="27" spans="1:9">
      <c r="A27" s="9">
        <v>11411005</v>
      </c>
      <c r="B27" s="10" t="s">
        <v>77</v>
      </c>
      <c r="C27" s="9">
        <v>24333.62</v>
      </c>
      <c r="D27" s="9" t="s">
        <v>52</v>
      </c>
      <c r="E27" s="9">
        <v>1316.7</v>
      </c>
      <c r="F27" s="9">
        <v>4583.34</v>
      </c>
      <c r="G27" s="9">
        <v>21066.98</v>
      </c>
      <c r="H27" s="8" t="s">
        <v>52</v>
      </c>
      <c r="I27" s="9"/>
    </row>
    <row r="28" spans="1:9">
      <c r="A28" s="9">
        <v>12</v>
      </c>
      <c r="B28" s="10" t="s">
        <v>78</v>
      </c>
      <c r="C28" s="9">
        <v>22087104.77</v>
      </c>
      <c r="D28" s="9" t="s">
        <v>52</v>
      </c>
      <c r="E28" s="9">
        <v>1285649.24</v>
      </c>
      <c r="F28" s="9">
        <v>141389.54</v>
      </c>
      <c r="G28" s="9">
        <v>23231364.469999999</v>
      </c>
      <c r="H28" s="8" t="s">
        <v>52</v>
      </c>
      <c r="I28" s="9"/>
    </row>
    <row r="29" spans="1:9">
      <c r="A29" s="9">
        <v>122</v>
      </c>
      <c r="B29" s="10" t="s">
        <v>79</v>
      </c>
      <c r="C29" s="9">
        <v>22087104.77</v>
      </c>
      <c r="D29" s="9" t="s">
        <v>52</v>
      </c>
      <c r="E29" s="9">
        <v>1285649.24</v>
      </c>
      <c r="F29" s="9">
        <v>141389.54</v>
      </c>
      <c r="G29" s="9">
        <v>23231364.469999999</v>
      </c>
      <c r="H29" s="8" t="s">
        <v>52</v>
      </c>
      <c r="I29" s="9"/>
    </row>
    <row r="30" spans="1:9">
      <c r="A30" s="9">
        <v>12211</v>
      </c>
      <c r="B30" s="10" t="s">
        <v>80</v>
      </c>
      <c r="C30" s="9"/>
      <c r="D30" s="9"/>
      <c r="E30" s="9">
        <v>1271910.24</v>
      </c>
      <c r="F30" s="9"/>
      <c r="G30" s="9">
        <v>1271910.24</v>
      </c>
      <c r="H30" s="8" t="s">
        <v>52</v>
      </c>
      <c r="I30" s="9"/>
    </row>
    <row r="31" spans="1:9">
      <c r="A31" s="9">
        <v>12211006</v>
      </c>
      <c r="B31" s="10" t="s">
        <v>81</v>
      </c>
      <c r="C31" s="9"/>
      <c r="D31" s="9"/>
      <c r="E31" s="9">
        <v>1271910.24</v>
      </c>
      <c r="F31" s="9"/>
      <c r="G31" s="9">
        <v>1271910.24</v>
      </c>
      <c r="H31" s="8" t="s">
        <v>52</v>
      </c>
      <c r="I31" s="9"/>
    </row>
    <row r="32" spans="1:9">
      <c r="A32" s="9">
        <v>12212</v>
      </c>
      <c r="B32" s="10" t="s">
        <v>82</v>
      </c>
      <c r="C32" s="9">
        <v>24133490.690000001</v>
      </c>
      <c r="D32" s="9" t="s">
        <v>52</v>
      </c>
      <c r="E32" s="9">
        <v>13739</v>
      </c>
      <c r="F32" s="9">
        <v>13739</v>
      </c>
      <c r="G32" s="9">
        <v>24133490.690000001</v>
      </c>
      <c r="H32" s="8" t="s">
        <v>52</v>
      </c>
      <c r="I32" s="9"/>
    </row>
    <row r="33" spans="1:9">
      <c r="A33" s="9">
        <v>12212001</v>
      </c>
      <c r="B33" s="10" t="s">
        <v>83</v>
      </c>
      <c r="C33" s="9">
        <v>56570</v>
      </c>
      <c r="D33" s="9" t="s">
        <v>52</v>
      </c>
      <c r="E33" s="9"/>
      <c r="F33" s="9">
        <v>13739</v>
      </c>
      <c r="G33" s="9">
        <v>42831</v>
      </c>
      <c r="H33" s="8" t="s">
        <v>52</v>
      </c>
      <c r="I33" s="9"/>
    </row>
    <row r="34" spans="1:9">
      <c r="A34" s="9">
        <v>12212003</v>
      </c>
      <c r="B34" s="10" t="s">
        <v>84</v>
      </c>
      <c r="C34" s="9">
        <v>2773417.94</v>
      </c>
      <c r="D34" s="9" t="s">
        <v>52</v>
      </c>
      <c r="E34" s="9">
        <v>10157.4</v>
      </c>
      <c r="F34" s="9"/>
      <c r="G34" s="9">
        <v>2783575.34</v>
      </c>
      <c r="H34" s="8" t="s">
        <v>52</v>
      </c>
      <c r="I34" s="9"/>
    </row>
    <row r="35" spans="1:9">
      <c r="A35" s="9">
        <v>12212004</v>
      </c>
      <c r="B35" s="10" t="s">
        <v>85</v>
      </c>
      <c r="C35" s="9">
        <v>404897.75</v>
      </c>
      <c r="D35" s="9" t="s">
        <v>52</v>
      </c>
      <c r="E35" s="9">
        <v>2120</v>
      </c>
      <c r="F35" s="9"/>
      <c r="G35" s="9">
        <v>407017.75</v>
      </c>
      <c r="H35" s="8" t="s">
        <v>52</v>
      </c>
      <c r="I35" s="9"/>
    </row>
    <row r="36" spans="1:9">
      <c r="A36" s="9">
        <v>12212005</v>
      </c>
      <c r="B36" s="10" t="s">
        <v>86</v>
      </c>
      <c r="C36" s="9"/>
      <c r="D36" s="9"/>
      <c r="E36" s="9">
        <v>1461.6</v>
      </c>
      <c r="F36" s="9"/>
      <c r="G36" s="9">
        <v>1461.6</v>
      </c>
      <c r="H36" s="8" t="s">
        <v>52</v>
      </c>
      <c r="I36" s="9"/>
    </row>
    <row r="37" spans="1:9">
      <c r="A37" s="9">
        <v>12212012</v>
      </c>
      <c r="B37" s="10" t="s">
        <v>87</v>
      </c>
      <c r="C37" s="9">
        <v>20500000</v>
      </c>
      <c r="D37" s="9" t="s">
        <v>52</v>
      </c>
      <c r="E37" s="9"/>
      <c r="F37" s="9"/>
      <c r="G37" s="9">
        <v>20500000</v>
      </c>
      <c r="H37" s="8" t="s">
        <v>52</v>
      </c>
      <c r="I37" s="9"/>
    </row>
    <row r="38" spans="1:9" ht="22.5">
      <c r="A38" s="9">
        <v>12212013</v>
      </c>
      <c r="B38" s="10" t="s">
        <v>88</v>
      </c>
      <c r="C38" s="9">
        <v>398605</v>
      </c>
      <c r="D38" s="9" t="s">
        <v>52</v>
      </c>
      <c r="E38" s="9"/>
      <c r="F38" s="9"/>
      <c r="G38" s="9">
        <v>398605</v>
      </c>
      <c r="H38" s="8" t="s">
        <v>52</v>
      </c>
      <c r="I38" s="9"/>
    </row>
    <row r="39" spans="1:9" ht="22.5">
      <c r="A39" s="9">
        <v>12213</v>
      </c>
      <c r="B39" s="10" t="s">
        <v>89</v>
      </c>
      <c r="C39" s="9">
        <v>2109304.11</v>
      </c>
      <c r="D39" s="9" t="s">
        <v>90</v>
      </c>
      <c r="E39" s="9"/>
      <c r="F39" s="9">
        <v>126115.95</v>
      </c>
      <c r="G39" s="9">
        <v>2235420.06</v>
      </c>
      <c r="H39" s="8" t="s">
        <v>90</v>
      </c>
      <c r="I39" s="9"/>
    </row>
    <row r="40" spans="1:9">
      <c r="A40" s="9">
        <v>12213001</v>
      </c>
      <c r="B40" s="10" t="s">
        <v>83</v>
      </c>
      <c r="C40" s="9">
        <v>4242.6899999999996</v>
      </c>
      <c r="D40" s="9" t="s">
        <v>90</v>
      </c>
      <c r="E40" s="9"/>
      <c r="F40" s="9">
        <v>471.41</v>
      </c>
      <c r="G40" s="9">
        <v>4714.1000000000004</v>
      </c>
      <c r="H40" s="8" t="s">
        <v>90</v>
      </c>
      <c r="I40" s="9"/>
    </row>
    <row r="41" spans="1:9">
      <c r="A41" s="9">
        <v>12213003</v>
      </c>
      <c r="B41" s="10" t="s">
        <v>84</v>
      </c>
      <c r="C41" s="9">
        <v>565689.34</v>
      </c>
      <c r="D41" s="9" t="s">
        <v>90</v>
      </c>
      <c r="E41" s="9"/>
      <c r="F41" s="9">
        <v>47228.71</v>
      </c>
      <c r="G41" s="9">
        <v>612918.05000000005</v>
      </c>
      <c r="H41" s="8" t="s">
        <v>90</v>
      </c>
      <c r="I41" s="9"/>
    </row>
    <row r="42" spans="1:9">
      <c r="A42" s="9">
        <v>12213004</v>
      </c>
      <c r="B42" s="10" t="s">
        <v>85</v>
      </c>
      <c r="C42" s="9">
        <v>45751.7</v>
      </c>
      <c r="D42" s="9" t="s">
        <v>90</v>
      </c>
      <c r="E42" s="9"/>
      <c r="F42" s="9">
        <v>3426.91</v>
      </c>
      <c r="G42" s="9">
        <v>49178.61</v>
      </c>
      <c r="H42" s="8" t="s">
        <v>90</v>
      </c>
      <c r="I42" s="9"/>
    </row>
    <row r="43" spans="1:9">
      <c r="A43" s="9">
        <v>12213005</v>
      </c>
      <c r="B43" s="10" t="s">
        <v>86</v>
      </c>
      <c r="C43" s="9"/>
      <c r="D43" s="9"/>
      <c r="E43" s="9"/>
      <c r="F43" s="9">
        <v>12.18</v>
      </c>
      <c r="G43" s="9">
        <v>12.18</v>
      </c>
      <c r="H43" s="8" t="s">
        <v>90</v>
      </c>
      <c r="I43" s="9"/>
    </row>
    <row r="44" spans="1:9">
      <c r="A44" s="9">
        <v>12213009</v>
      </c>
      <c r="B44" s="10" t="s">
        <v>87</v>
      </c>
      <c r="C44" s="9">
        <v>1434999.93</v>
      </c>
      <c r="D44" s="9" t="s">
        <v>90</v>
      </c>
      <c r="E44" s="9"/>
      <c r="F44" s="9">
        <v>68333.33</v>
      </c>
      <c r="G44" s="9">
        <v>1503333.26</v>
      </c>
      <c r="H44" s="8" t="s">
        <v>90</v>
      </c>
      <c r="I44" s="9"/>
    </row>
    <row r="45" spans="1:9" ht="22.5">
      <c r="A45" s="9">
        <v>12213010</v>
      </c>
      <c r="B45" s="10" t="s">
        <v>88</v>
      </c>
      <c r="C45" s="9">
        <v>58620.45</v>
      </c>
      <c r="D45" s="9" t="s">
        <v>90</v>
      </c>
      <c r="E45" s="9"/>
      <c r="F45" s="9">
        <v>6643.41</v>
      </c>
      <c r="G45" s="9">
        <v>65263.86</v>
      </c>
      <c r="H45" s="8" t="s">
        <v>90</v>
      </c>
      <c r="I45" s="9"/>
    </row>
    <row r="46" spans="1:9">
      <c r="A46" s="9">
        <v>12214</v>
      </c>
      <c r="B46" s="10" t="s">
        <v>91</v>
      </c>
      <c r="C46" s="9">
        <v>62918.19</v>
      </c>
      <c r="D46" s="9" t="s">
        <v>52</v>
      </c>
      <c r="E46" s="9"/>
      <c r="F46" s="9">
        <v>1534.59</v>
      </c>
      <c r="G46" s="9">
        <v>61383.6</v>
      </c>
      <c r="H46" s="8" t="s">
        <v>52</v>
      </c>
      <c r="I46" s="9">
        <f>G28-G46</f>
        <v>23169980.869999997</v>
      </c>
    </row>
    <row r="47" spans="1:9">
      <c r="A47" s="9">
        <v>12214001</v>
      </c>
      <c r="B47" s="10" t="s">
        <v>92</v>
      </c>
      <c r="C47" s="9">
        <v>92075.4</v>
      </c>
      <c r="D47" s="9" t="s">
        <v>52</v>
      </c>
      <c r="E47" s="9"/>
      <c r="F47" s="9"/>
      <c r="G47" s="9">
        <v>92075.4</v>
      </c>
      <c r="H47" s="8" t="s">
        <v>52</v>
      </c>
      <c r="I47" s="9"/>
    </row>
    <row r="48" spans="1:9" ht="22.5">
      <c r="A48" s="9">
        <v>12214002</v>
      </c>
      <c r="B48" s="10" t="s">
        <v>93</v>
      </c>
      <c r="C48" s="9">
        <v>29157.21</v>
      </c>
      <c r="D48" s="9" t="s">
        <v>90</v>
      </c>
      <c r="E48" s="9"/>
      <c r="F48" s="9">
        <v>1534.59</v>
      </c>
      <c r="G48" s="9">
        <v>30691.8</v>
      </c>
      <c r="H48" s="8" t="s">
        <v>90</v>
      </c>
      <c r="I48" s="9"/>
    </row>
    <row r="49" spans="1:9">
      <c r="A49" s="9">
        <v>2</v>
      </c>
      <c r="B49" s="10" t="s">
        <v>94</v>
      </c>
      <c r="C49" s="9">
        <v>37807348.359999999</v>
      </c>
      <c r="D49" s="9" t="s">
        <v>90</v>
      </c>
      <c r="E49" s="9">
        <v>34946007.899999999</v>
      </c>
      <c r="F49" s="9">
        <v>38193639.729999997</v>
      </c>
      <c r="G49" s="9">
        <v>41054980.189999998</v>
      </c>
      <c r="H49" s="8" t="s">
        <v>90</v>
      </c>
      <c r="I49" s="9"/>
    </row>
    <row r="50" spans="1:9">
      <c r="A50" s="9">
        <v>21</v>
      </c>
      <c r="B50" s="10" t="s">
        <v>95</v>
      </c>
      <c r="C50" s="9">
        <v>29693418.640000001</v>
      </c>
      <c r="D50" s="9" t="s">
        <v>90</v>
      </c>
      <c r="E50" s="9">
        <v>34932268.899999999</v>
      </c>
      <c r="F50" s="9">
        <v>38193639.729999997</v>
      </c>
      <c r="G50" s="9">
        <v>32954789.469999999</v>
      </c>
      <c r="H50" s="8" t="s">
        <v>90</v>
      </c>
      <c r="I50" s="9"/>
    </row>
    <row r="51" spans="1:9">
      <c r="A51" s="9">
        <v>211</v>
      </c>
      <c r="B51" s="10" t="s">
        <v>7</v>
      </c>
      <c r="C51" s="9">
        <v>29693418.640000001</v>
      </c>
      <c r="D51" s="9" t="s">
        <v>90</v>
      </c>
      <c r="E51" s="9">
        <v>34932268.899999999</v>
      </c>
      <c r="F51" s="9">
        <v>38193639.729999997</v>
      </c>
      <c r="G51" s="9">
        <v>32954789.469999999</v>
      </c>
      <c r="H51" s="8" t="s">
        <v>90</v>
      </c>
      <c r="I51" s="9"/>
    </row>
    <row r="52" spans="1:9" ht="22.5">
      <c r="A52" s="9">
        <v>21111</v>
      </c>
      <c r="B52" s="10" t="s">
        <v>96</v>
      </c>
      <c r="C52" s="9">
        <v>2223.4299999999998</v>
      </c>
      <c r="D52" s="9" t="s">
        <v>90</v>
      </c>
      <c r="E52" s="9">
        <v>1527093.22</v>
      </c>
      <c r="F52" s="9">
        <v>2820268.94</v>
      </c>
      <c r="G52" s="9">
        <v>1295399.1499999999</v>
      </c>
      <c r="H52" s="8" t="s">
        <v>90</v>
      </c>
      <c r="I52" s="9"/>
    </row>
    <row r="53" spans="1:9" ht="22.5">
      <c r="A53" s="9">
        <v>21111001</v>
      </c>
      <c r="B53" s="10" t="s">
        <v>97</v>
      </c>
      <c r="C53" s="9">
        <v>2223.4299999999998</v>
      </c>
      <c r="D53" s="9" t="s">
        <v>90</v>
      </c>
      <c r="E53" s="9">
        <v>1527093.22</v>
      </c>
      <c r="F53" s="9">
        <v>2820268.94</v>
      </c>
      <c r="G53" s="9">
        <v>1295399.1499999999</v>
      </c>
      <c r="H53" s="8" t="s">
        <v>90</v>
      </c>
      <c r="I53" s="9"/>
    </row>
    <row r="54" spans="1:9" ht="22.5">
      <c r="A54" s="9">
        <v>21115</v>
      </c>
      <c r="B54" s="10" t="s">
        <v>98</v>
      </c>
      <c r="C54" s="9"/>
      <c r="D54" s="9"/>
      <c r="E54" s="9">
        <v>15605637.380000001</v>
      </c>
      <c r="F54" s="9">
        <v>15605637.380000001</v>
      </c>
      <c r="G54" s="9"/>
      <c r="H54" s="8"/>
      <c r="I54" s="9"/>
    </row>
    <row r="55" spans="1:9">
      <c r="A55" s="9">
        <v>21115001</v>
      </c>
      <c r="B55" s="10" t="s">
        <v>99</v>
      </c>
      <c r="C55" s="9"/>
      <c r="D55" s="9"/>
      <c r="E55" s="9">
        <v>8777367.7100000009</v>
      </c>
      <c r="F55" s="9">
        <v>8777367.7100000009</v>
      </c>
      <c r="G55" s="9"/>
      <c r="H55" s="8"/>
      <c r="I55" s="9"/>
    </row>
    <row r="56" spans="1:9">
      <c r="A56" s="9">
        <v>21115002</v>
      </c>
      <c r="B56" s="10" t="s">
        <v>100</v>
      </c>
      <c r="C56" s="9"/>
      <c r="D56" s="9"/>
      <c r="E56" s="9">
        <v>83702.81</v>
      </c>
      <c r="F56" s="9">
        <v>83702.81</v>
      </c>
      <c r="G56" s="9"/>
      <c r="H56" s="8"/>
      <c r="I56" s="9"/>
    </row>
    <row r="57" spans="1:9">
      <c r="A57" s="9">
        <v>21115003</v>
      </c>
      <c r="B57" s="10" t="s">
        <v>101</v>
      </c>
      <c r="C57" s="9"/>
      <c r="D57" s="9"/>
      <c r="E57" s="9">
        <v>3518189.92</v>
      </c>
      <c r="F57" s="9">
        <v>3518189.92</v>
      </c>
      <c r="G57" s="9"/>
      <c r="H57" s="8"/>
      <c r="I57" s="9"/>
    </row>
    <row r="58" spans="1:9">
      <c r="A58" s="9">
        <v>21115004</v>
      </c>
      <c r="B58" s="10" t="s">
        <v>102</v>
      </c>
      <c r="C58" s="9"/>
      <c r="D58" s="9"/>
      <c r="E58" s="9">
        <v>978863.76</v>
      </c>
      <c r="F58" s="9">
        <v>978863.76</v>
      </c>
      <c r="G58" s="9"/>
      <c r="H58" s="8"/>
      <c r="I58" s="9"/>
    </row>
    <row r="59" spans="1:9">
      <c r="A59" s="9">
        <v>21115005</v>
      </c>
      <c r="B59" s="10" t="s">
        <v>103</v>
      </c>
      <c r="C59" s="9"/>
      <c r="D59" s="9"/>
      <c r="E59" s="9">
        <v>1715981.64</v>
      </c>
      <c r="F59" s="9">
        <v>1715981.64</v>
      </c>
      <c r="G59" s="9"/>
      <c r="H59" s="8"/>
      <c r="I59" s="9"/>
    </row>
    <row r="60" spans="1:9" ht="22.5">
      <c r="A60" s="9">
        <v>21115006</v>
      </c>
      <c r="B60" s="10" t="s">
        <v>104</v>
      </c>
      <c r="C60" s="9"/>
      <c r="D60" s="9"/>
      <c r="E60" s="9">
        <v>2206.17</v>
      </c>
      <c r="F60" s="9">
        <v>2206.17</v>
      </c>
      <c r="G60" s="9"/>
      <c r="H60" s="8"/>
      <c r="I60" s="9"/>
    </row>
    <row r="61" spans="1:9">
      <c r="A61" s="7" t="s">
        <v>46</v>
      </c>
      <c r="B61" s="7" t="s">
        <v>47</v>
      </c>
      <c r="C61" s="7" t="s">
        <v>48</v>
      </c>
      <c r="D61" s="7"/>
      <c r="E61" s="7" t="s">
        <v>49</v>
      </c>
      <c r="F61" s="7" t="s">
        <v>50</v>
      </c>
      <c r="G61" s="7" t="s">
        <v>51</v>
      </c>
      <c r="H61" s="8"/>
      <c r="I61" s="9"/>
    </row>
    <row r="62" spans="1:9" ht="22.5">
      <c r="A62" s="9">
        <v>21115008</v>
      </c>
      <c r="B62" s="10" t="s">
        <v>105</v>
      </c>
      <c r="C62" s="9"/>
      <c r="D62" s="9"/>
      <c r="E62" s="9">
        <v>104375.08</v>
      </c>
      <c r="F62" s="9">
        <v>104375.08</v>
      </c>
      <c r="G62" s="9"/>
      <c r="H62" s="8"/>
      <c r="I62" s="9"/>
    </row>
    <row r="63" spans="1:9">
      <c r="A63" s="9">
        <v>21115013</v>
      </c>
      <c r="B63" s="10" t="s">
        <v>106</v>
      </c>
      <c r="C63" s="9"/>
      <c r="D63" s="9"/>
      <c r="E63" s="9">
        <v>424950.29</v>
      </c>
      <c r="F63" s="9">
        <v>424950.29</v>
      </c>
      <c r="G63" s="9"/>
      <c r="H63" s="8"/>
      <c r="I63" s="9"/>
    </row>
    <row r="64" spans="1:9" ht="22.5">
      <c r="A64" s="9">
        <v>21116</v>
      </c>
      <c r="B64" s="10" t="s">
        <v>107</v>
      </c>
      <c r="C64" s="9">
        <v>138.15</v>
      </c>
      <c r="D64" s="9" t="s">
        <v>90</v>
      </c>
      <c r="E64" s="9">
        <v>45648.09</v>
      </c>
      <c r="F64" s="9">
        <v>60380.24</v>
      </c>
      <c r="G64" s="9">
        <v>14870.3</v>
      </c>
      <c r="H64" s="8" t="s">
        <v>90</v>
      </c>
      <c r="I64" s="9"/>
    </row>
    <row r="65" spans="1:9">
      <c r="A65" s="9">
        <v>21116003</v>
      </c>
      <c r="B65" s="10" t="s">
        <v>108</v>
      </c>
      <c r="C65" s="9"/>
      <c r="D65" s="9"/>
      <c r="E65" s="9">
        <v>3282.88</v>
      </c>
      <c r="F65" s="9">
        <v>8563.64</v>
      </c>
      <c r="G65" s="9">
        <v>5280.76</v>
      </c>
      <c r="H65" s="8" t="s">
        <v>90</v>
      </c>
      <c r="I65" s="9"/>
    </row>
    <row r="66" spans="1:9">
      <c r="A66" s="9">
        <v>21116005</v>
      </c>
      <c r="B66" s="10" t="s">
        <v>109</v>
      </c>
      <c r="C66" s="9">
        <v>23.61</v>
      </c>
      <c r="D66" s="9" t="s">
        <v>90</v>
      </c>
      <c r="E66" s="9">
        <v>12866.87</v>
      </c>
      <c r="F66" s="9">
        <v>12843.26</v>
      </c>
      <c r="G66" s="9"/>
      <c r="H66" s="8"/>
      <c r="I66" s="9"/>
    </row>
    <row r="67" spans="1:9">
      <c r="A67" s="9">
        <v>21116007</v>
      </c>
      <c r="B67" s="10" t="s">
        <v>110</v>
      </c>
      <c r="C67" s="9">
        <v>15.35</v>
      </c>
      <c r="D67" s="9" t="s">
        <v>90</v>
      </c>
      <c r="E67" s="9">
        <v>2797.88</v>
      </c>
      <c r="F67" s="9">
        <v>2782.53</v>
      </c>
      <c r="G67" s="9"/>
      <c r="H67" s="8"/>
      <c r="I67" s="9"/>
    </row>
    <row r="68" spans="1:9">
      <c r="A68" s="9">
        <v>21116009</v>
      </c>
      <c r="B68" s="10" t="s">
        <v>111</v>
      </c>
      <c r="C68" s="9">
        <v>28.34</v>
      </c>
      <c r="D68" s="9" t="s">
        <v>90</v>
      </c>
      <c r="E68" s="9">
        <v>17113.82</v>
      </c>
      <c r="F68" s="9">
        <v>26675.02</v>
      </c>
      <c r="G68" s="9">
        <v>9589.5400000000009</v>
      </c>
      <c r="H68" s="8" t="s">
        <v>90</v>
      </c>
      <c r="I68" s="9"/>
    </row>
    <row r="69" spans="1:9" ht="22.5">
      <c r="A69" s="9">
        <v>21116011</v>
      </c>
      <c r="B69" s="10" t="s">
        <v>112</v>
      </c>
      <c r="C69" s="9">
        <v>70.849999999999994</v>
      </c>
      <c r="D69" s="9" t="s">
        <v>90</v>
      </c>
      <c r="E69" s="9">
        <v>4370.3</v>
      </c>
      <c r="F69" s="9">
        <v>4299.45</v>
      </c>
      <c r="G69" s="9"/>
      <c r="H69" s="8"/>
      <c r="I69" s="9"/>
    </row>
    <row r="70" spans="1:9">
      <c r="A70" s="9">
        <v>21116013</v>
      </c>
      <c r="B70" s="10" t="s">
        <v>113</v>
      </c>
      <c r="C70" s="9"/>
      <c r="D70" s="9"/>
      <c r="E70" s="9">
        <v>5216.34</v>
      </c>
      <c r="F70" s="9">
        <v>5216.34</v>
      </c>
      <c r="G70" s="9"/>
      <c r="H70" s="8"/>
      <c r="I70" s="9"/>
    </row>
    <row r="71" spans="1:9">
      <c r="A71" s="9">
        <v>21122</v>
      </c>
      <c r="B71" s="10" t="s">
        <v>114</v>
      </c>
      <c r="C71" s="9">
        <v>29691057.059999999</v>
      </c>
      <c r="D71" s="9" t="s">
        <v>90</v>
      </c>
      <c r="E71" s="9">
        <v>1408657.51</v>
      </c>
      <c r="F71" s="9">
        <v>3174045.63</v>
      </c>
      <c r="G71" s="9">
        <v>31456445.18</v>
      </c>
      <c r="H71" s="8" t="s">
        <v>90</v>
      </c>
      <c r="I71" s="9"/>
    </row>
    <row r="72" spans="1:9">
      <c r="A72" s="9">
        <v>21122001</v>
      </c>
      <c r="B72" s="10" t="s">
        <v>115</v>
      </c>
      <c r="C72" s="9">
        <v>14198716.6</v>
      </c>
      <c r="D72" s="9" t="s">
        <v>90</v>
      </c>
      <c r="E72" s="9">
        <v>1030228.78</v>
      </c>
      <c r="F72" s="9">
        <v>1311272.9099999999</v>
      </c>
      <c r="G72" s="9">
        <v>14479760.73</v>
      </c>
      <c r="H72" s="8" t="s">
        <v>90</v>
      </c>
      <c r="I72" s="9"/>
    </row>
    <row r="73" spans="1:9">
      <c r="A73" s="9">
        <v>21122002</v>
      </c>
      <c r="B73" s="10" t="s">
        <v>116</v>
      </c>
      <c r="C73" s="9">
        <v>7526299.1799999997</v>
      </c>
      <c r="D73" s="9" t="s">
        <v>90</v>
      </c>
      <c r="E73" s="9">
        <v>6333.33</v>
      </c>
      <c r="F73" s="9">
        <v>1014714.28</v>
      </c>
      <c r="G73" s="9">
        <v>8534680.1300000008</v>
      </c>
      <c r="H73" s="8" t="s">
        <v>90</v>
      </c>
      <c r="I73" s="9"/>
    </row>
    <row r="74" spans="1:9">
      <c r="A74" s="9">
        <v>21122003</v>
      </c>
      <c r="B74" s="10" t="s">
        <v>117</v>
      </c>
      <c r="C74" s="9">
        <v>4070752.43</v>
      </c>
      <c r="D74" s="9" t="s">
        <v>90</v>
      </c>
      <c r="E74" s="9">
        <v>286376.84999999998</v>
      </c>
      <c r="F74" s="9">
        <v>369704.54</v>
      </c>
      <c r="G74" s="9">
        <v>4154080.12</v>
      </c>
      <c r="H74" s="8" t="s">
        <v>90</v>
      </c>
      <c r="I74" s="9"/>
    </row>
    <row r="75" spans="1:9">
      <c r="A75" s="9">
        <v>21122004</v>
      </c>
      <c r="B75" s="10" t="s">
        <v>118</v>
      </c>
      <c r="C75" s="9">
        <v>1135897.1100000001</v>
      </c>
      <c r="D75" s="9" t="s">
        <v>90</v>
      </c>
      <c r="E75" s="9">
        <v>83451.22</v>
      </c>
      <c r="F75" s="9">
        <v>105935.07</v>
      </c>
      <c r="G75" s="9">
        <v>1158380.96</v>
      </c>
      <c r="H75" s="8" t="s">
        <v>90</v>
      </c>
      <c r="I75" s="9"/>
    </row>
    <row r="76" spans="1:9" ht="22.5">
      <c r="A76" s="9">
        <v>21122005</v>
      </c>
      <c r="B76" s="10" t="s">
        <v>119</v>
      </c>
      <c r="C76" s="9">
        <v>2157294.9500000002</v>
      </c>
      <c r="D76" s="9" t="s">
        <v>90</v>
      </c>
      <c r="E76" s="9">
        <v>1760.67</v>
      </c>
      <c r="F76" s="9">
        <v>291241.68</v>
      </c>
      <c r="G76" s="9">
        <v>2446775.96</v>
      </c>
      <c r="H76" s="8" t="s">
        <v>90</v>
      </c>
      <c r="I76" s="9"/>
    </row>
    <row r="77" spans="1:9" ht="22.5">
      <c r="A77" s="9">
        <v>21122006</v>
      </c>
      <c r="B77" s="10" t="s">
        <v>120</v>
      </c>
      <c r="C77" s="9">
        <v>602096.79</v>
      </c>
      <c r="D77" s="9" t="s">
        <v>90</v>
      </c>
      <c r="E77" s="9">
        <v>506.66</v>
      </c>
      <c r="F77" s="9">
        <v>81177.149999999994</v>
      </c>
      <c r="G77" s="9">
        <v>682767.28</v>
      </c>
      <c r="H77" s="8" t="s">
        <v>90</v>
      </c>
      <c r="I77" s="9"/>
    </row>
    <row r="78" spans="1:9" ht="22.5">
      <c r="A78" s="9">
        <v>21124</v>
      </c>
      <c r="B78" s="10" t="s">
        <v>121</v>
      </c>
      <c r="C78" s="9"/>
      <c r="D78" s="9"/>
      <c r="E78" s="9">
        <v>66513</v>
      </c>
      <c r="F78" s="9">
        <v>254587.84</v>
      </c>
      <c r="G78" s="9">
        <v>188074.84</v>
      </c>
      <c r="H78" s="8" t="s">
        <v>90</v>
      </c>
      <c r="I78" s="9"/>
    </row>
    <row r="79" spans="1:9">
      <c r="A79" s="9">
        <v>21124006</v>
      </c>
      <c r="B79" s="10" t="s">
        <v>122</v>
      </c>
      <c r="C79" s="9"/>
      <c r="D79" s="9"/>
      <c r="E79" s="9">
        <v>66513</v>
      </c>
      <c r="F79" s="9">
        <v>254587.84</v>
      </c>
      <c r="G79" s="9">
        <v>188074.84</v>
      </c>
      <c r="H79" s="8" t="s">
        <v>90</v>
      </c>
      <c r="I79" s="9"/>
    </row>
    <row r="80" spans="1:9">
      <c r="A80" s="9">
        <v>21125</v>
      </c>
      <c r="B80" s="10" t="s">
        <v>123</v>
      </c>
      <c r="C80" s="9"/>
      <c r="D80" s="9"/>
      <c r="E80" s="9">
        <v>16278719.699999999</v>
      </c>
      <c r="F80" s="9">
        <v>16278719.699999999</v>
      </c>
      <c r="G80" s="9"/>
      <c r="H80" s="8"/>
      <c r="I80" s="9"/>
    </row>
    <row r="81" spans="1:9">
      <c r="A81" s="9">
        <v>21125001</v>
      </c>
      <c r="B81" s="10" t="s">
        <v>124</v>
      </c>
      <c r="C81" s="9"/>
      <c r="D81" s="9"/>
      <c r="E81" s="9">
        <v>16278719.699999999</v>
      </c>
      <c r="F81" s="9">
        <v>16278719.699999999</v>
      </c>
      <c r="G81" s="9"/>
      <c r="H81" s="8"/>
      <c r="I81" s="9"/>
    </row>
    <row r="82" spans="1:9">
      <c r="A82" s="9">
        <v>22</v>
      </c>
      <c r="B82" s="10" t="s">
        <v>125</v>
      </c>
      <c r="C82" s="9">
        <v>23227430.809999999</v>
      </c>
      <c r="D82" s="9" t="s">
        <v>90</v>
      </c>
      <c r="E82" s="9">
        <v>13739</v>
      </c>
      <c r="F82" s="9"/>
      <c r="G82" s="9">
        <v>23213691.809999999</v>
      </c>
      <c r="H82" s="8" t="s">
        <v>90</v>
      </c>
      <c r="I82" s="9"/>
    </row>
    <row r="83" spans="1:9">
      <c r="A83" s="9">
        <v>221</v>
      </c>
      <c r="B83" s="10" t="s">
        <v>126</v>
      </c>
      <c r="C83" s="9">
        <v>23227430.809999999</v>
      </c>
      <c r="D83" s="9" t="s">
        <v>90</v>
      </c>
      <c r="E83" s="9">
        <v>13739</v>
      </c>
      <c r="F83" s="9"/>
      <c r="G83" s="9">
        <v>23213691.809999999</v>
      </c>
      <c r="H83" s="8" t="s">
        <v>90</v>
      </c>
      <c r="I83" s="9"/>
    </row>
    <row r="84" spans="1:9">
      <c r="A84" s="9">
        <v>22114</v>
      </c>
      <c r="B84" s="10" t="s">
        <v>127</v>
      </c>
      <c r="C84" s="9">
        <v>270487.12</v>
      </c>
      <c r="D84" s="9" t="s">
        <v>90</v>
      </c>
      <c r="E84" s="9"/>
      <c r="F84" s="9"/>
      <c r="G84" s="9">
        <v>270487.12</v>
      </c>
      <c r="H84" s="8" t="s">
        <v>90</v>
      </c>
      <c r="I84" s="9"/>
    </row>
    <row r="85" spans="1:9" ht="22.5">
      <c r="A85" s="9">
        <v>22114001</v>
      </c>
      <c r="B85" s="10" t="s">
        <v>128</v>
      </c>
      <c r="C85" s="9">
        <v>270487.12</v>
      </c>
      <c r="D85" s="9" t="s">
        <v>90</v>
      </c>
      <c r="E85" s="9"/>
      <c r="F85" s="9"/>
      <c r="G85" s="9">
        <v>270487.12</v>
      </c>
      <c r="H85" s="8" t="s">
        <v>90</v>
      </c>
      <c r="I85" s="9"/>
    </row>
    <row r="86" spans="1:9">
      <c r="A86" s="9">
        <v>22115</v>
      </c>
      <c r="B86" s="10" t="s">
        <v>129</v>
      </c>
      <c r="C86" s="9">
        <v>22956943.690000001</v>
      </c>
      <c r="D86" s="9" t="s">
        <v>90</v>
      </c>
      <c r="E86" s="9">
        <v>13739</v>
      </c>
      <c r="F86" s="9"/>
      <c r="G86" s="9">
        <v>22943204.690000001</v>
      </c>
      <c r="H86" s="8" t="s">
        <v>90</v>
      </c>
      <c r="I86" s="9"/>
    </row>
    <row r="87" spans="1:9" ht="22.5">
      <c r="A87" s="9">
        <v>22115001</v>
      </c>
      <c r="B87" s="10" t="s">
        <v>130</v>
      </c>
      <c r="C87" s="9">
        <v>22956943.690000001</v>
      </c>
      <c r="D87" s="9" t="s">
        <v>90</v>
      </c>
      <c r="E87" s="9">
        <v>13739</v>
      </c>
      <c r="F87" s="9"/>
      <c r="G87" s="9">
        <v>22943204.690000001</v>
      </c>
      <c r="H87" s="8" t="s">
        <v>90</v>
      </c>
      <c r="I87" s="9"/>
    </row>
    <row r="88" spans="1:9">
      <c r="A88" s="9">
        <v>23</v>
      </c>
      <c r="B88" s="10" t="s">
        <v>131</v>
      </c>
      <c r="C88" s="9">
        <v>15113501.09</v>
      </c>
      <c r="D88" s="9" t="s">
        <v>52</v>
      </c>
      <c r="E88" s="9"/>
      <c r="F88" s="9"/>
      <c r="G88" s="9">
        <v>15113501.09</v>
      </c>
      <c r="H88" s="8" t="s">
        <v>52</v>
      </c>
      <c r="I88" s="9"/>
    </row>
    <row r="89" spans="1:9">
      <c r="A89" s="9">
        <v>231</v>
      </c>
      <c r="B89" s="10" t="s">
        <v>131</v>
      </c>
      <c r="C89" s="9">
        <v>15113501.09</v>
      </c>
      <c r="D89" s="9" t="s">
        <v>52</v>
      </c>
      <c r="E89" s="9"/>
      <c r="F89" s="9"/>
      <c r="G89" s="9">
        <v>15113501.09</v>
      </c>
      <c r="H89" s="8" t="s">
        <v>52</v>
      </c>
      <c r="I89" s="9"/>
    </row>
    <row r="90" spans="1:9">
      <c r="A90" s="9">
        <v>23111</v>
      </c>
      <c r="B90" s="10" t="s">
        <v>132</v>
      </c>
      <c r="C90" s="9">
        <v>53500</v>
      </c>
      <c r="D90" s="9" t="s">
        <v>90</v>
      </c>
      <c r="E90" s="9"/>
      <c r="F90" s="9"/>
      <c r="G90" s="9">
        <v>53500</v>
      </c>
      <c r="H90" s="8" t="s">
        <v>90</v>
      </c>
      <c r="I90" s="9"/>
    </row>
    <row r="91" spans="1:9" ht="22.5">
      <c r="A91" s="9">
        <v>23111001</v>
      </c>
      <c r="B91" s="10" t="s">
        <v>133</v>
      </c>
      <c r="C91" s="9">
        <v>53500</v>
      </c>
      <c r="D91" s="9" t="s">
        <v>90</v>
      </c>
      <c r="E91" s="9"/>
      <c r="F91" s="9"/>
      <c r="G91" s="9">
        <v>53500</v>
      </c>
      <c r="H91" s="8" t="s">
        <v>90</v>
      </c>
      <c r="I91" s="9"/>
    </row>
    <row r="92" spans="1:9">
      <c r="A92" s="9">
        <v>23125</v>
      </c>
      <c r="B92" s="10" t="s">
        <v>134</v>
      </c>
      <c r="C92" s="9">
        <v>15167001.09</v>
      </c>
      <c r="D92" s="9" t="s">
        <v>52</v>
      </c>
      <c r="E92" s="9"/>
      <c r="F92" s="9"/>
      <c r="G92" s="9">
        <v>15167001.09</v>
      </c>
      <c r="H92" s="8" t="s">
        <v>52</v>
      </c>
      <c r="I92" s="9"/>
    </row>
    <row r="93" spans="1:9" ht="22.5">
      <c r="A93" s="9">
        <v>23125001</v>
      </c>
      <c r="B93" s="10" t="s">
        <v>135</v>
      </c>
      <c r="C93" s="9">
        <v>15167001.09</v>
      </c>
      <c r="D93" s="9" t="s">
        <v>52</v>
      </c>
      <c r="E93" s="9"/>
      <c r="F93" s="9"/>
      <c r="G93" s="9">
        <v>15167001.09</v>
      </c>
      <c r="H93" s="8" t="s">
        <v>52</v>
      </c>
      <c r="I93" s="9"/>
    </row>
    <row r="94" spans="1:9">
      <c r="A94" s="9">
        <v>5</v>
      </c>
      <c r="B94" s="10" t="s">
        <v>40</v>
      </c>
      <c r="C94" s="9">
        <v>10040333.67</v>
      </c>
      <c r="D94" s="9" t="s">
        <v>52</v>
      </c>
      <c r="E94" s="9">
        <v>22763532.129999999</v>
      </c>
      <c r="F94" s="9">
        <v>20313043.649999999</v>
      </c>
      <c r="G94" s="9">
        <v>12490822.15</v>
      </c>
      <c r="H94" s="8" t="s">
        <v>52</v>
      </c>
      <c r="I94" s="9">
        <f t="shared" ref="I94:I181" si="0">G94*-1</f>
        <v>-12490822.15</v>
      </c>
    </row>
    <row r="95" spans="1:9">
      <c r="A95" s="9">
        <v>51</v>
      </c>
      <c r="B95" s="10" t="s">
        <v>40</v>
      </c>
      <c r="C95" s="9">
        <v>168427624.41</v>
      </c>
      <c r="D95" s="9" t="s">
        <v>52</v>
      </c>
      <c r="E95" s="9">
        <v>22763471.68</v>
      </c>
      <c r="F95" s="9">
        <v>1764147.06</v>
      </c>
      <c r="G95" s="9">
        <v>189426949.03</v>
      </c>
      <c r="H95" s="8" t="s">
        <v>52</v>
      </c>
      <c r="I95" s="9">
        <f t="shared" si="0"/>
        <v>-189426949.03</v>
      </c>
    </row>
    <row r="96" spans="1:9">
      <c r="A96" s="9">
        <v>511</v>
      </c>
      <c r="B96" s="10" t="s">
        <v>40</v>
      </c>
      <c r="C96" s="9">
        <v>155539034.13999999</v>
      </c>
      <c r="D96" s="9" t="s">
        <v>52</v>
      </c>
      <c r="E96" s="9">
        <v>21857676.48</v>
      </c>
      <c r="F96" s="9">
        <v>1761603.98</v>
      </c>
      <c r="G96" s="9">
        <v>175635106.63999999</v>
      </c>
      <c r="H96" s="8" t="s">
        <v>52</v>
      </c>
      <c r="I96" s="9">
        <f t="shared" si="0"/>
        <v>-175635106.63999999</v>
      </c>
    </row>
    <row r="97" spans="1:9">
      <c r="A97" s="9">
        <v>51111</v>
      </c>
      <c r="B97" s="10" t="s">
        <v>136</v>
      </c>
      <c r="C97" s="9">
        <v>118149462.59999999</v>
      </c>
      <c r="D97" s="9" t="s">
        <v>52</v>
      </c>
      <c r="E97" s="9">
        <v>14781306.65</v>
      </c>
      <c r="F97" s="9">
        <v>318473.28999999998</v>
      </c>
      <c r="G97" s="9">
        <v>132612295.95999999</v>
      </c>
      <c r="H97" s="8" t="s">
        <v>52</v>
      </c>
      <c r="I97" s="9">
        <f t="shared" si="0"/>
        <v>-132612295.95999999</v>
      </c>
    </row>
    <row r="98" spans="1:9">
      <c r="A98" s="9">
        <v>51111001</v>
      </c>
      <c r="B98" s="10" t="s">
        <v>136</v>
      </c>
      <c r="C98" s="9">
        <v>476315.72</v>
      </c>
      <c r="D98" s="9" t="s">
        <v>52</v>
      </c>
      <c r="E98" s="9">
        <v>62000</v>
      </c>
      <c r="F98" s="9"/>
      <c r="G98" s="9">
        <v>538315.72</v>
      </c>
      <c r="H98" s="8" t="s">
        <v>52</v>
      </c>
      <c r="I98" s="9">
        <f t="shared" si="0"/>
        <v>-538315.72</v>
      </c>
    </row>
    <row r="99" spans="1:9" ht="22.5">
      <c r="A99" s="9">
        <v>51111006</v>
      </c>
      <c r="B99" s="10" t="s">
        <v>137</v>
      </c>
      <c r="C99" s="9">
        <v>178329.21</v>
      </c>
      <c r="D99" s="9" t="s">
        <v>52</v>
      </c>
      <c r="E99" s="9">
        <v>15907.06</v>
      </c>
      <c r="F99" s="9"/>
      <c r="G99" s="9">
        <v>194236.27</v>
      </c>
      <c r="H99" s="8" t="s">
        <v>52</v>
      </c>
      <c r="I99" s="9">
        <f t="shared" si="0"/>
        <v>-194236.27</v>
      </c>
    </row>
    <row r="100" spans="1:9">
      <c r="A100" s="9">
        <v>51111008</v>
      </c>
      <c r="B100" s="10" t="s">
        <v>138</v>
      </c>
      <c r="C100" s="9">
        <v>1110577.8</v>
      </c>
      <c r="D100" s="9" t="s">
        <v>52</v>
      </c>
      <c r="E100" s="9">
        <v>83403</v>
      </c>
      <c r="F100" s="9"/>
      <c r="G100" s="9">
        <v>1193980.8</v>
      </c>
      <c r="H100" s="8" t="s">
        <v>52</v>
      </c>
      <c r="I100" s="9">
        <f t="shared" si="0"/>
        <v>-1193980.8</v>
      </c>
    </row>
    <row r="101" spans="1:9">
      <c r="A101" s="9">
        <v>51111012</v>
      </c>
      <c r="B101" s="10" t="s">
        <v>139</v>
      </c>
      <c r="C101" s="9">
        <v>63140559.969999999</v>
      </c>
      <c r="D101" s="9" t="s">
        <v>52</v>
      </c>
      <c r="E101" s="9">
        <v>8747579.4100000001</v>
      </c>
      <c r="F101" s="9">
        <v>299930.95</v>
      </c>
      <c r="G101" s="9">
        <v>71588208.430000007</v>
      </c>
      <c r="H101" s="8" t="s">
        <v>52</v>
      </c>
      <c r="I101" s="9">
        <f t="shared" si="0"/>
        <v>-71588208.430000007</v>
      </c>
    </row>
    <row r="102" spans="1:9">
      <c r="A102" s="9">
        <v>51111013</v>
      </c>
      <c r="B102" s="10" t="s">
        <v>140</v>
      </c>
      <c r="C102" s="9">
        <v>47267.53</v>
      </c>
      <c r="D102" s="9" t="s">
        <v>52</v>
      </c>
      <c r="E102" s="9">
        <v>4165.05</v>
      </c>
      <c r="F102" s="9">
        <v>161.75</v>
      </c>
      <c r="G102" s="9">
        <v>51270.83</v>
      </c>
      <c r="H102" s="8" t="s">
        <v>52</v>
      </c>
      <c r="I102" s="9">
        <f t="shared" si="0"/>
        <v>-51270.83</v>
      </c>
    </row>
    <row r="103" spans="1:9">
      <c r="A103" s="9">
        <v>51111014</v>
      </c>
      <c r="B103" s="10" t="s">
        <v>141</v>
      </c>
      <c r="C103" s="9">
        <v>24144714.969999999</v>
      </c>
      <c r="D103" s="9" t="s">
        <v>52</v>
      </c>
      <c r="E103" s="9">
        <v>2101280.02</v>
      </c>
      <c r="F103" s="9"/>
      <c r="G103" s="9">
        <v>26245994.989999998</v>
      </c>
      <c r="H103" s="8" t="s">
        <v>52</v>
      </c>
      <c r="I103" s="9">
        <f t="shared" si="0"/>
        <v>-26245994.989999998</v>
      </c>
    </row>
    <row r="104" spans="1:9">
      <c r="A104" s="9">
        <v>51111015</v>
      </c>
      <c r="B104" s="10" t="s">
        <v>142</v>
      </c>
      <c r="C104" s="9">
        <v>7183187.7300000004</v>
      </c>
      <c r="D104" s="9" t="s">
        <v>52</v>
      </c>
      <c r="E104" s="9">
        <v>922594.29</v>
      </c>
      <c r="F104" s="9"/>
      <c r="G104" s="9">
        <v>8105782.0199999996</v>
      </c>
      <c r="H104" s="8" t="s">
        <v>52</v>
      </c>
      <c r="I104" s="9">
        <f t="shared" si="0"/>
        <v>-8105782.0199999996</v>
      </c>
    </row>
    <row r="105" spans="1:9">
      <c r="A105" s="9">
        <v>51111016</v>
      </c>
      <c r="B105" s="10" t="s">
        <v>143</v>
      </c>
      <c r="C105" s="9">
        <v>79678.62</v>
      </c>
      <c r="D105" s="9" t="s">
        <v>52</v>
      </c>
      <c r="E105" s="9">
        <v>1137.76</v>
      </c>
      <c r="F105" s="9"/>
      <c r="G105" s="9">
        <v>80816.38</v>
      </c>
      <c r="H105" s="8" t="s">
        <v>52</v>
      </c>
      <c r="I105" s="9">
        <f t="shared" si="0"/>
        <v>-80816.38</v>
      </c>
    </row>
    <row r="106" spans="1:9">
      <c r="A106" s="9">
        <v>51111018</v>
      </c>
      <c r="B106" s="10" t="s">
        <v>144</v>
      </c>
      <c r="C106" s="9">
        <v>18275949.93</v>
      </c>
      <c r="D106" s="9" t="s">
        <v>52</v>
      </c>
      <c r="E106" s="9">
        <v>2339509.06</v>
      </c>
      <c r="F106" s="9">
        <v>18128.91</v>
      </c>
      <c r="G106" s="9">
        <v>20597330.079999998</v>
      </c>
      <c r="H106" s="8" t="s">
        <v>52</v>
      </c>
      <c r="I106" s="9">
        <f t="shared" si="0"/>
        <v>-20597330.079999998</v>
      </c>
    </row>
    <row r="107" spans="1:9">
      <c r="A107" s="9">
        <v>51111020</v>
      </c>
      <c r="B107" s="10" t="s">
        <v>145</v>
      </c>
      <c r="C107" s="9">
        <v>3247685.28</v>
      </c>
      <c r="D107" s="9" t="s">
        <v>52</v>
      </c>
      <c r="E107" s="9">
        <v>470890.1</v>
      </c>
      <c r="F107" s="9">
        <v>251.68</v>
      </c>
      <c r="G107" s="9">
        <v>3718323.7</v>
      </c>
      <c r="H107" s="8" t="s">
        <v>52</v>
      </c>
      <c r="I107" s="9">
        <f t="shared" si="0"/>
        <v>-3718323.7</v>
      </c>
    </row>
    <row r="108" spans="1:9">
      <c r="A108" s="9">
        <v>51111021</v>
      </c>
      <c r="B108" s="10" t="s">
        <v>146</v>
      </c>
      <c r="C108" s="9">
        <v>12413.89</v>
      </c>
      <c r="D108" s="9" t="s">
        <v>52</v>
      </c>
      <c r="E108" s="9">
        <v>1692.8</v>
      </c>
      <c r="F108" s="9"/>
      <c r="G108" s="9">
        <v>14106.69</v>
      </c>
      <c r="H108" s="8" t="s">
        <v>52</v>
      </c>
      <c r="I108" s="9">
        <f t="shared" si="0"/>
        <v>-14106.69</v>
      </c>
    </row>
    <row r="109" spans="1:9">
      <c r="A109" s="9">
        <v>51111024</v>
      </c>
      <c r="B109" s="10" t="s">
        <v>147</v>
      </c>
      <c r="C109" s="9">
        <v>252781.95</v>
      </c>
      <c r="D109" s="9" t="s">
        <v>52</v>
      </c>
      <c r="E109" s="9">
        <v>31148.1</v>
      </c>
      <c r="F109" s="9"/>
      <c r="G109" s="9">
        <v>283930.05</v>
      </c>
      <c r="H109" s="8" t="s">
        <v>52</v>
      </c>
      <c r="I109" s="9">
        <f t="shared" si="0"/>
        <v>-283930.05</v>
      </c>
    </row>
    <row r="110" spans="1:9">
      <c r="A110" s="9">
        <v>51112</v>
      </c>
      <c r="B110" s="10" t="s">
        <v>148</v>
      </c>
      <c r="C110" s="9">
        <v>11888205.050000001</v>
      </c>
      <c r="D110" s="9" t="s">
        <v>52</v>
      </c>
      <c r="E110" s="9">
        <v>1984990.58</v>
      </c>
      <c r="F110" s="9">
        <v>34473.18</v>
      </c>
      <c r="G110" s="9">
        <v>13838722.449999999</v>
      </c>
      <c r="H110" s="8" t="s">
        <v>52</v>
      </c>
      <c r="I110" s="9">
        <f t="shared" si="0"/>
        <v>-13838722.449999999</v>
      </c>
    </row>
    <row r="111" spans="1:9">
      <c r="A111" s="9">
        <v>51112001</v>
      </c>
      <c r="B111" s="10" t="s">
        <v>149</v>
      </c>
      <c r="C111" s="9">
        <v>2094606.61</v>
      </c>
      <c r="D111" s="9" t="s">
        <v>52</v>
      </c>
      <c r="E111" s="9">
        <v>690049.77</v>
      </c>
      <c r="F111" s="9"/>
      <c r="G111" s="9">
        <v>2784656.38</v>
      </c>
      <c r="H111" s="8" t="s">
        <v>52</v>
      </c>
      <c r="I111" s="9">
        <f t="shared" si="0"/>
        <v>-2784656.38</v>
      </c>
    </row>
    <row r="112" spans="1:9">
      <c r="A112" s="9">
        <v>51112003</v>
      </c>
      <c r="B112" s="10" t="s">
        <v>150</v>
      </c>
      <c r="C112" s="9">
        <v>111858.47</v>
      </c>
      <c r="D112" s="9" t="s">
        <v>52</v>
      </c>
      <c r="E112" s="9">
        <v>13537.44</v>
      </c>
      <c r="F112" s="9"/>
      <c r="G112" s="9">
        <v>125395.91</v>
      </c>
      <c r="H112" s="8" t="s">
        <v>52</v>
      </c>
      <c r="I112" s="9">
        <f t="shared" si="0"/>
        <v>-125395.91</v>
      </c>
    </row>
    <row r="113" spans="1:9">
      <c r="A113" s="9">
        <v>51112004</v>
      </c>
      <c r="B113" s="10" t="s">
        <v>151</v>
      </c>
      <c r="C113" s="9">
        <v>9277347.2799999993</v>
      </c>
      <c r="D113" s="9" t="s">
        <v>52</v>
      </c>
      <c r="E113" s="9">
        <v>1195312.06</v>
      </c>
      <c r="F113" s="9"/>
      <c r="G113" s="9">
        <v>10472659.34</v>
      </c>
      <c r="H113" s="8" t="s">
        <v>52</v>
      </c>
      <c r="I113" s="9">
        <f t="shared" si="0"/>
        <v>-10472659.34</v>
      </c>
    </row>
    <row r="114" spans="1:9">
      <c r="A114" s="9">
        <v>51112005</v>
      </c>
      <c r="B114" s="10" t="s">
        <v>152</v>
      </c>
      <c r="C114" s="9">
        <v>404392.69</v>
      </c>
      <c r="D114" s="9" t="s">
        <v>52</v>
      </c>
      <c r="E114" s="9">
        <v>86091.31</v>
      </c>
      <c r="F114" s="9">
        <v>34473.18</v>
      </c>
      <c r="G114" s="9">
        <v>456010.82</v>
      </c>
      <c r="H114" s="8" t="s">
        <v>52</v>
      </c>
      <c r="I114" s="9">
        <f t="shared" si="0"/>
        <v>-456010.82</v>
      </c>
    </row>
    <row r="115" spans="1:9">
      <c r="A115" s="9">
        <v>51113</v>
      </c>
      <c r="B115" s="10" t="s">
        <v>153</v>
      </c>
      <c r="C115" s="9">
        <v>25501366.489999998</v>
      </c>
      <c r="D115" s="9" t="s">
        <v>52</v>
      </c>
      <c r="E115" s="9">
        <v>5091379.25</v>
      </c>
      <c r="F115" s="9">
        <v>1408657.51</v>
      </c>
      <c r="G115" s="9">
        <v>29184088.23</v>
      </c>
      <c r="H115" s="8" t="s">
        <v>52</v>
      </c>
      <c r="I115" s="9">
        <f t="shared" si="0"/>
        <v>-29184088.23</v>
      </c>
    </row>
    <row r="116" spans="1:9">
      <c r="A116" s="9">
        <v>51113001</v>
      </c>
      <c r="B116" s="10" t="s">
        <v>154</v>
      </c>
      <c r="C116" s="9">
        <v>10645806.09</v>
      </c>
      <c r="D116" s="9" t="s">
        <v>52</v>
      </c>
      <c r="E116" s="9">
        <v>2432999.62</v>
      </c>
      <c r="F116" s="9">
        <v>1030228.78</v>
      </c>
      <c r="G116" s="9">
        <v>12048576.93</v>
      </c>
      <c r="H116" s="8" t="s">
        <v>52</v>
      </c>
      <c r="I116" s="9">
        <f t="shared" si="0"/>
        <v>-12048576.93</v>
      </c>
    </row>
    <row r="117" spans="1:9">
      <c r="A117" s="9">
        <v>51113002</v>
      </c>
      <c r="B117" s="10" t="s">
        <v>155</v>
      </c>
      <c r="C117" s="9">
        <v>7603293.8600000003</v>
      </c>
      <c r="D117" s="9" t="s">
        <v>52</v>
      </c>
      <c r="E117" s="9">
        <v>1021047.61</v>
      </c>
      <c r="F117" s="9">
        <v>6333.33</v>
      </c>
      <c r="G117" s="9">
        <v>8618008.1400000006</v>
      </c>
      <c r="H117" s="8" t="s">
        <v>52</v>
      </c>
      <c r="I117" s="9">
        <f t="shared" si="0"/>
        <v>-8618008.1400000006</v>
      </c>
    </row>
    <row r="118" spans="1:9">
      <c r="A118" s="9">
        <v>51113003</v>
      </c>
      <c r="B118" s="10" t="s">
        <v>156</v>
      </c>
      <c r="C118" s="9">
        <v>3725178.37</v>
      </c>
      <c r="D118" s="9" t="s">
        <v>52</v>
      </c>
      <c r="E118" s="9">
        <v>1078159.49</v>
      </c>
      <c r="F118" s="9">
        <v>286376.84999999998</v>
      </c>
      <c r="G118" s="9">
        <v>4516961.01</v>
      </c>
      <c r="H118" s="8" t="s">
        <v>52</v>
      </c>
      <c r="I118" s="9">
        <f t="shared" si="0"/>
        <v>-4516961.01</v>
      </c>
    </row>
    <row r="119" spans="1:9">
      <c r="A119" s="9">
        <v>51113004</v>
      </c>
      <c r="B119" s="10" t="s">
        <v>157</v>
      </c>
      <c r="C119" s="9">
        <v>767696.43</v>
      </c>
      <c r="D119" s="9" t="s">
        <v>52</v>
      </c>
      <c r="E119" s="9">
        <v>186753.7</v>
      </c>
      <c r="F119" s="9">
        <v>83451.22</v>
      </c>
      <c r="G119" s="9">
        <v>870998.91</v>
      </c>
      <c r="H119" s="8" t="s">
        <v>52</v>
      </c>
      <c r="I119" s="9">
        <f t="shared" si="0"/>
        <v>-870998.91</v>
      </c>
    </row>
    <row r="120" spans="1:9">
      <c r="A120" s="9">
        <v>51113005</v>
      </c>
      <c r="B120" s="10" t="s">
        <v>158</v>
      </c>
      <c r="C120" s="9">
        <v>2157294.9500000002</v>
      </c>
      <c r="D120" s="9" t="s">
        <v>52</v>
      </c>
      <c r="E120" s="9">
        <v>291241.68</v>
      </c>
      <c r="F120" s="9">
        <v>1760.67</v>
      </c>
      <c r="G120" s="9">
        <v>2446775.96</v>
      </c>
      <c r="H120" s="8" t="s">
        <v>52</v>
      </c>
      <c r="I120" s="9">
        <f t="shared" si="0"/>
        <v>-2446775.96</v>
      </c>
    </row>
    <row r="121" spans="1:9">
      <c r="A121" s="7" t="s">
        <v>46</v>
      </c>
      <c r="B121" s="7" t="s">
        <v>47</v>
      </c>
      <c r="C121" s="7" t="s">
        <v>48</v>
      </c>
      <c r="D121" s="7"/>
      <c r="E121" s="7" t="s">
        <v>49</v>
      </c>
      <c r="F121" s="7" t="s">
        <v>50</v>
      </c>
      <c r="G121" s="7" t="s">
        <v>51</v>
      </c>
      <c r="H121" s="8"/>
      <c r="I121" s="9" t="e">
        <f t="shared" si="0"/>
        <v>#VALUE!</v>
      </c>
    </row>
    <row r="122" spans="1:9" s="12" customFormat="1">
      <c r="A122" s="9">
        <v>51113006</v>
      </c>
      <c r="B122" s="10" t="s">
        <v>159</v>
      </c>
      <c r="C122" s="9">
        <v>602096.79</v>
      </c>
      <c r="D122" s="9" t="s">
        <v>52</v>
      </c>
      <c r="E122" s="9">
        <v>81177.149999999994</v>
      </c>
      <c r="F122" s="9">
        <v>506.66</v>
      </c>
      <c r="G122" s="9">
        <v>682767.28</v>
      </c>
      <c r="H122" s="8" t="s">
        <v>52</v>
      </c>
      <c r="I122" s="11">
        <f t="shared" si="0"/>
        <v>-682767.28</v>
      </c>
    </row>
    <row r="123" spans="1:9">
      <c r="A123" s="9">
        <v>512</v>
      </c>
      <c r="B123" s="10" t="s">
        <v>160</v>
      </c>
      <c r="C123" s="9">
        <v>12723097.98</v>
      </c>
      <c r="D123" s="9" t="s">
        <v>52</v>
      </c>
      <c r="E123" s="9">
        <v>884787.5</v>
      </c>
      <c r="F123" s="9">
        <v>2543.08</v>
      </c>
      <c r="G123" s="9">
        <v>13605342.4</v>
      </c>
      <c r="H123" s="8" t="s">
        <v>52</v>
      </c>
      <c r="I123" s="9">
        <f t="shared" si="0"/>
        <v>-13605342.4</v>
      </c>
    </row>
    <row r="124" spans="1:9">
      <c r="A124" s="9">
        <v>51211</v>
      </c>
      <c r="B124" s="10" t="s">
        <v>161</v>
      </c>
      <c r="C124" s="9">
        <v>1195358.83</v>
      </c>
      <c r="D124" s="9" t="s">
        <v>52</v>
      </c>
      <c r="E124" s="9">
        <v>157116.57999999999</v>
      </c>
      <c r="F124" s="9"/>
      <c r="G124" s="9">
        <v>1352475.41</v>
      </c>
      <c r="H124" s="8" t="s">
        <v>52</v>
      </c>
      <c r="I124" s="9">
        <f t="shared" si="0"/>
        <v>-1352475.41</v>
      </c>
    </row>
    <row r="125" spans="1:9">
      <c r="A125" s="9">
        <v>51211003</v>
      </c>
      <c r="B125" s="10" t="s">
        <v>162</v>
      </c>
      <c r="C125" s="9">
        <v>979858.68</v>
      </c>
      <c r="D125" s="9" t="s">
        <v>52</v>
      </c>
      <c r="E125" s="9">
        <v>127650.54</v>
      </c>
      <c r="F125" s="9"/>
      <c r="G125" s="9">
        <v>1107509.22</v>
      </c>
      <c r="H125" s="8" t="s">
        <v>52</v>
      </c>
      <c r="I125" s="9">
        <f t="shared" si="0"/>
        <v>-1107509.22</v>
      </c>
    </row>
    <row r="126" spans="1:9">
      <c r="A126" s="9">
        <v>51211004</v>
      </c>
      <c r="B126" s="10" t="s">
        <v>163</v>
      </c>
      <c r="C126" s="9">
        <v>199279.03</v>
      </c>
      <c r="D126" s="9" t="s">
        <v>52</v>
      </c>
      <c r="E126" s="9">
        <v>29466.04</v>
      </c>
      <c r="F126" s="9"/>
      <c r="G126" s="9">
        <v>228745.07</v>
      </c>
      <c r="H126" s="8" t="s">
        <v>52</v>
      </c>
      <c r="I126" s="9">
        <f t="shared" si="0"/>
        <v>-228745.07</v>
      </c>
    </row>
    <row r="127" spans="1:9">
      <c r="A127" s="9">
        <v>51211005</v>
      </c>
      <c r="B127" s="10" t="s">
        <v>164</v>
      </c>
      <c r="C127" s="9">
        <v>16221.12</v>
      </c>
      <c r="D127" s="9" t="s">
        <v>52</v>
      </c>
      <c r="E127" s="9"/>
      <c r="F127" s="9"/>
      <c r="G127" s="9">
        <v>16221.12</v>
      </c>
      <c r="H127" s="8" t="s">
        <v>52</v>
      </c>
      <c r="I127" s="9">
        <f t="shared" si="0"/>
        <v>-16221.12</v>
      </c>
    </row>
    <row r="128" spans="1:9">
      <c r="A128" s="9">
        <v>51212</v>
      </c>
      <c r="B128" s="10" t="s">
        <v>165</v>
      </c>
      <c r="C128" s="9">
        <v>232128.54</v>
      </c>
      <c r="D128" s="9" t="s">
        <v>52</v>
      </c>
      <c r="E128" s="9">
        <v>73697.899999999994</v>
      </c>
      <c r="F128" s="9"/>
      <c r="G128" s="9">
        <v>305826.44</v>
      </c>
      <c r="H128" s="8" t="s">
        <v>52</v>
      </c>
      <c r="I128" s="9">
        <f t="shared" si="0"/>
        <v>-305826.44</v>
      </c>
    </row>
    <row r="129" spans="1:9">
      <c r="A129" s="9">
        <v>51212001</v>
      </c>
      <c r="B129" s="10" t="s">
        <v>166</v>
      </c>
      <c r="C129" s="9">
        <v>39106.93</v>
      </c>
      <c r="D129" s="9" t="s">
        <v>52</v>
      </c>
      <c r="E129" s="9">
        <v>24255.71</v>
      </c>
      <c r="F129" s="9"/>
      <c r="G129" s="9">
        <v>63362.64</v>
      </c>
      <c r="H129" s="8" t="s">
        <v>52</v>
      </c>
      <c r="I129" s="9">
        <f t="shared" si="0"/>
        <v>-63362.64</v>
      </c>
    </row>
    <row r="130" spans="1:9">
      <c r="A130" s="9">
        <v>51212002</v>
      </c>
      <c r="B130" s="10" t="s">
        <v>167</v>
      </c>
      <c r="C130" s="9">
        <v>7822.34</v>
      </c>
      <c r="D130" s="9" t="s">
        <v>52</v>
      </c>
      <c r="E130" s="9">
        <v>1451.02</v>
      </c>
      <c r="F130" s="9"/>
      <c r="G130" s="9">
        <v>9273.36</v>
      </c>
      <c r="H130" s="8" t="s">
        <v>52</v>
      </c>
      <c r="I130" s="9">
        <f t="shared" si="0"/>
        <v>-9273.36</v>
      </c>
    </row>
    <row r="131" spans="1:9">
      <c r="A131" s="9">
        <v>51212003</v>
      </c>
      <c r="B131" s="10" t="s">
        <v>168</v>
      </c>
      <c r="C131" s="9">
        <v>120609.95</v>
      </c>
      <c r="D131" s="9" t="s">
        <v>52</v>
      </c>
      <c r="E131" s="9">
        <v>21343.43</v>
      </c>
      <c r="F131" s="9"/>
      <c r="G131" s="9">
        <v>141953.38</v>
      </c>
      <c r="H131" s="8" t="s">
        <v>52</v>
      </c>
      <c r="I131" s="9">
        <f t="shared" si="0"/>
        <v>-141953.38</v>
      </c>
    </row>
    <row r="132" spans="1:9">
      <c r="A132" s="9">
        <v>51212004</v>
      </c>
      <c r="B132" s="10" t="s">
        <v>169</v>
      </c>
      <c r="C132" s="9">
        <v>59563.839999999997</v>
      </c>
      <c r="D132" s="9" t="s">
        <v>52</v>
      </c>
      <c r="E132" s="9">
        <v>20000</v>
      </c>
      <c r="F132" s="9"/>
      <c r="G132" s="9">
        <v>79563.839999999997</v>
      </c>
      <c r="H132" s="8" t="s">
        <v>52</v>
      </c>
      <c r="I132" s="9">
        <f t="shared" si="0"/>
        <v>-79563.839999999997</v>
      </c>
    </row>
    <row r="133" spans="1:9">
      <c r="A133" s="9">
        <v>51212005</v>
      </c>
      <c r="B133" s="10" t="s">
        <v>170</v>
      </c>
      <c r="C133" s="9">
        <v>4287.42</v>
      </c>
      <c r="D133" s="9" t="s">
        <v>52</v>
      </c>
      <c r="E133" s="9">
        <v>284.10000000000002</v>
      </c>
      <c r="F133" s="9"/>
      <c r="G133" s="9">
        <v>4571.5200000000004</v>
      </c>
      <c r="H133" s="8" t="s">
        <v>52</v>
      </c>
      <c r="I133" s="9">
        <f t="shared" si="0"/>
        <v>-4571.5200000000004</v>
      </c>
    </row>
    <row r="134" spans="1:9">
      <c r="A134" s="9">
        <v>51212006</v>
      </c>
      <c r="B134" s="10" t="s">
        <v>171</v>
      </c>
      <c r="C134" s="9">
        <v>738.06</v>
      </c>
      <c r="D134" s="9" t="s">
        <v>52</v>
      </c>
      <c r="E134" s="9"/>
      <c r="F134" s="9"/>
      <c r="G134" s="9">
        <v>738.06</v>
      </c>
      <c r="H134" s="8" t="s">
        <v>52</v>
      </c>
      <c r="I134" s="9">
        <f t="shared" si="0"/>
        <v>-738.06</v>
      </c>
    </row>
    <row r="135" spans="1:9">
      <c r="A135" s="9">
        <v>51212007</v>
      </c>
      <c r="B135" s="10" t="s">
        <v>172</v>
      </c>
      <c r="C135" s="9"/>
      <c r="D135" s="9"/>
      <c r="E135" s="9">
        <v>6363.64</v>
      </c>
      <c r="F135" s="9"/>
      <c r="G135" s="9">
        <v>6363.64</v>
      </c>
      <c r="H135" s="8" t="s">
        <v>52</v>
      </c>
      <c r="I135" s="9">
        <f t="shared" si="0"/>
        <v>-6363.64</v>
      </c>
    </row>
    <row r="136" spans="1:9">
      <c r="A136" s="9">
        <v>51213</v>
      </c>
      <c r="B136" s="10" t="s">
        <v>173</v>
      </c>
      <c r="C136" s="9">
        <v>21795.51</v>
      </c>
      <c r="D136" s="9" t="s">
        <v>52</v>
      </c>
      <c r="E136" s="9">
        <v>2398.09</v>
      </c>
      <c r="F136" s="9">
        <v>81.83</v>
      </c>
      <c r="G136" s="9">
        <v>24111.77</v>
      </c>
      <c r="H136" s="8" t="s">
        <v>52</v>
      </c>
      <c r="I136" s="9">
        <f t="shared" si="0"/>
        <v>-24111.77</v>
      </c>
    </row>
    <row r="137" spans="1:9">
      <c r="A137" s="9">
        <v>51213001</v>
      </c>
      <c r="B137" s="10" t="s">
        <v>174</v>
      </c>
      <c r="C137" s="9">
        <v>84.63</v>
      </c>
      <c r="D137" s="9" t="s">
        <v>52</v>
      </c>
      <c r="E137" s="9">
        <v>2.2000000000000002</v>
      </c>
      <c r="F137" s="9">
        <v>81.83</v>
      </c>
      <c r="G137" s="9">
        <v>5</v>
      </c>
      <c r="H137" s="8" t="s">
        <v>52</v>
      </c>
      <c r="I137" s="9">
        <f t="shared" si="0"/>
        <v>-5</v>
      </c>
    </row>
    <row r="138" spans="1:9" ht="22.5">
      <c r="A138" s="9">
        <v>51213002</v>
      </c>
      <c r="B138" s="10" t="s">
        <v>175</v>
      </c>
      <c r="C138" s="9">
        <v>3038.01</v>
      </c>
      <c r="D138" s="9" t="s">
        <v>52</v>
      </c>
      <c r="E138" s="9">
        <v>180</v>
      </c>
      <c r="F138" s="9"/>
      <c r="G138" s="9">
        <v>3218.01</v>
      </c>
      <c r="H138" s="8" t="s">
        <v>52</v>
      </c>
      <c r="I138" s="9">
        <f t="shared" si="0"/>
        <v>-3218.01</v>
      </c>
    </row>
    <row r="139" spans="1:9" ht="22.5">
      <c r="A139" s="9">
        <v>51213003</v>
      </c>
      <c r="B139" s="10" t="s">
        <v>176</v>
      </c>
      <c r="C139" s="9">
        <v>18672.87</v>
      </c>
      <c r="D139" s="9" t="s">
        <v>52</v>
      </c>
      <c r="E139" s="9">
        <v>2215.89</v>
      </c>
      <c r="F139" s="9"/>
      <c r="G139" s="9">
        <v>20888.759999999998</v>
      </c>
      <c r="H139" s="8" t="s">
        <v>52</v>
      </c>
      <c r="I139" s="9">
        <f t="shared" si="0"/>
        <v>-20888.759999999998</v>
      </c>
    </row>
    <row r="140" spans="1:9">
      <c r="A140" s="9">
        <v>51215</v>
      </c>
      <c r="B140" s="10" t="s">
        <v>177</v>
      </c>
      <c r="C140" s="9">
        <v>9036387.3100000005</v>
      </c>
      <c r="D140" s="9" t="s">
        <v>52</v>
      </c>
      <c r="E140" s="9">
        <v>416128.75</v>
      </c>
      <c r="F140" s="9"/>
      <c r="G140" s="9">
        <v>9452516.0600000005</v>
      </c>
      <c r="H140" s="8" t="s">
        <v>52</v>
      </c>
      <c r="I140" s="9">
        <f t="shared" si="0"/>
        <v>-9452516.0600000005</v>
      </c>
    </row>
    <row r="141" spans="1:9">
      <c r="A141" s="9">
        <v>51215001</v>
      </c>
      <c r="B141" s="10" t="s">
        <v>178</v>
      </c>
      <c r="C141" s="9">
        <v>169994.91</v>
      </c>
      <c r="D141" s="9" t="s">
        <v>52</v>
      </c>
      <c r="E141" s="9">
        <v>169994.91</v>
      </c>
      <c r="F141" s="9"/>
      <c r="G141" s="9">
        <v>339989.82</v>
      </c>
      <c r="H141" s="8" t="s">
        <v>52</v>
      </c>
      <c r="I141" s="9">
        <f t="shared" si="0"/>
        <v>-339989.82</v>
      </c>
    </row>
    <row r="142" spans="1:9">
      <c r="A142" s="9">
        <v>51215002</v>
      </c>
      <c r="B142" s="10" t="s">
        <v>179</v>
      </c>
      <c r="C142" s="9">
        <v>124800</v>
      </c>
      <c r="D142" s="9" t="s">
        <v>52</v>
      </c>
      <c r="E142" s="9"/>
      <c r="F142" s="9"/>
      <c r="G142" s="9">
        <v>124800</v>
      </c>
      <c r="H142" s="8" t="s">
        <v>52</v>
      </c>
      <c r="I142" s="9">
        <f t="shared" si="0"/>
        <v>-124800</v>
      </c>
    </row>
    <row r="143" spans="1:9">
      <c r="A143" s="9">
        <v>51215004</v>
      </c>
      <c r="B143" s="10" t="s">
        <v>180</v>
      </c>
      <c r="C143" s="9">
        <v>214121.86</v>
      </c>
      <c r="D143" s="9" t="s">
        <v>52</v>
      </c>
      <c r="E143" s="9">
        <v>174489.55</v>
      </c>
      <c r="F143" s="9"/>
      <c r="G143" s="9">
        <v>388611.41</v>
      </c>
      <c r="H143" s="8" t="s">
        <v>52</v>
      </c>
      <c r="I143" s="9">
        <f t="shared" si="0"/>
        <v>-388611.41</v>
      </c>
    </row>
    <row r="144" spans="1:9">
      <c r="A144" s="9">
        <v>51215005</v>
      </c>
      <c r="B144" s="10" t="s">
        <v>181</v>
      </c>
      <c r="C144" s="9">
        <v>976811.59</v>
      </c>
      <c r="D144" s="9" t="s">
        <v>52</v>
      </c>
      <c r="E144" s="9">
        <v>19909.86</v>
      </c>
      <c r="F144" s="9"/>
      <c r="G144" s="9">
        <v>996721.45</v>
      </c>
      <c r="H144" s="8" t="s">
        <v>52</v>
      </c>
      <c r="I144" s="9">
        <f t="shared" si="0"/>
        <v>-996721.45</v>
      </c>
    </row>
    <row r="145" spans="1:9" ht="22.5">
      <c r="A145" s="9">
        <v>51215008</v>
      </c>
      <c r="B145" s="10" t="s">
        <v>182</v>
      </c>
      <c r="C145" s="9">
        <v>6520</v>
      </c>
      <c r="D145" s="9" t="s">
        <v>52</v>
      </c>
      <c r="E145" s="9"/>
      <c r="F145" s="9"/>
      <c r="G145" s="9">
        <v>6520</v>
      </c>
      <c r="H145" s="8" t="s">
        <v>52</v>
      </c>
      <c r="I145" s="9">
        <f t="shared" si="0"/>
        <v>-6520</v>
      </c>
    </row>
    <row r="146" spans="1:9" ht="22.5">
      <c r="A146" s="9">
        <v>51215009</v>
      </c>
      <c r="B146" s="10" t="s">
        <v>183</v>
      </c>
      <c r="C146" s="9">
        <v>560</v>
      </c>
      <c r="D146" s="9" t="s">
        <v>52</v>
      </c>
      <c r="E146" s="9"/>
      <c r="F146" s="9"/>
      <c r="G146" s="9">
        <v>560</v>
      </c>
      <c r="H146" s="8" t="s">
        <v>52</v>
      </c>
      <c r="I146" s="9">
        <f t="shared" si="0"/>
        <v>-560</v>
      </c>
    </row>
    <row r="147" spans="1:9">
      <c r="A147" s="9">
        <v>51215010</v>
      </c>
      <c r="B147" s="10" t="s">
        <v>184</v>
      </c>
      <c r="C147" s="9">
        <v>5735932.6500000004</v>
      </c>
      <c r="D147" s="9" t="s">
        <v>52</v>
      </c>
      <c r="E147" s="9">
        <v>33431.93</v>
      </c>
      <c r="F147" s="9"/>
      <c r="G147" s="9">
        <v>5769364.5800000001</v>
      </c>
      <c r="H147" s="8" t="s">
        <v>52</v>
      </c>
      <c r="I147" s="9">
        <f t="shared" si="0"/>
        <v>-5769364.5800000001</v>
      </c>
    </row>
    <row r="148" spans="1:9">
      <c r="A148" s="9">
        <v>51215011</v>
      </c>
      <c r="B148" s="10" t="s">
        <v>185</v>
      </c>
      <c r="C148" s="9">
        <v>1594290</v>
      </c>
      <c r="D148" s="9" t="s">
        <v>52</v>
      </c>
      <c r="E148" s="9"/>
      <c r="F148" s="9"/>
      <c r="G148" s="9">
        <v>1594290</v>
      </c>
      <c r="H148" s="8" t="s">
        <v>52</v>
      </c>
      <c r="I148" s="9">
        <f t="shared" si="0"/>
        <v>-1594290</v>
      </c>
    </row>
    <row r="149" spans="1:9">
      <c r="A149" s="9">
        <v>51215012</v>
      </c>
      <c r="B149" s="10" t="s">
        <v>186</v>
      </c>
      <c r="C149" s="9">
        <v>88621.68</v>
      </c>
      <c r="D149" s="9" t="s">
        <v>52</v>
      </c>
      <c r="E149" s="9">
        <v>17498.5</v>
      </c>
      <c r="F149" s="9"/>
      <c r="G149" s="9">
        <v>106120.18</v>
      </c>
      <c r="H149" s="8" t="s">
        <v>52</v>
      </c>
      <c r="I149" s="9">
        <f t="shared" si="0"/>
        <v>-106120.18</v>
      </c>
    </row>
    <row r="150" spans="1:9">
      <c r="A150" s="9">
        <v>51215013</v>
      </c>
      <c r="B150" s="10" t="s">
        <v>187</v>
      </c>
      <c r="C150" s="9">
        <v>124734.62</v>
      </c>
      <c r="D150" s="9" t="s">
        <v>52</v>
      </c>
      <c r="E150" s="9">
        <v>804</v>
      </c>
      <c r="F150" s="9"/>
      <c r="G150" s="9">
        <v>125538.62</v>
      </c>
      <c r="H150" s="8" t="s">
        <v>52</v>
      </c>
      <c r="I150" s="9">
        <f t="shared" si="0"/>
        <v>-125538.62</v>
      </c>
    </row>
    <row r="151" spans="1:9">
      <c r="A151" s="9">
        <v>51216</v>
      </c>
      <c r="B151" s="10" t="s">
        <v>188</v>
      </c>
      <c r="C151" s="9">
        <v>2237427.79</v>
      </c>
      <c r="D151" s="9" t="s">
        <v>52</v>
      </c>
      <c r="E151" s="9">
        <v>235446.18</v>
      </c>
      <c r="F151" s="9">
        <v>2461.25</v>
      </c>
      <c r="G151" s="9">
        <v>2470412.7200000002</v>
      </c>
      <c r="H151" s="8" t="s">
        <v>52</v>
      </c>
      <c r="I151" s="9">
        <f t="shared" si="0"/>
        <v>-2470412.7200000002</v>
      </c>
    </row>
    <row r="152" spans="1:9">
      <c r="A152" s="9">
        <v>51216001</v>
      </c>
      <c r="B152" s="10" t="s">
        <v>189</v>
      </c>
      <c r="C152" s="9">
        <v>240842.29</v>
      </c>
      <c r="D152" s="9" t="s">
        <v>52</v>
      </c>
      <c r="E152" s="9">
        <v>13847.5</v>
      </c>
      <c r="F152" s="9"/>
      <c r="G152" s="9">
        <v>254689.79</v>
      </c>
      <c r="H152" s="8" t="s">
        <v>52</v>
      </c>
      <c r="I152" s="9">
        <f t="shared" si="0"/>
        <v>-254689.79</v>
      </c>
    </row>
    <row r="153" spans="1:9">
      <c r="A153" s="9">
        <v>51216002</v>
      </c>
      <c r="B153" s="10" t="s">
        <v>190</v>
      </c>
      <c r="C153" s="9">
        <v>65083.03</v>
      </c>
      <c r="D153" s="9" t="s">
        <v>52</v>
      </c>
      <c r="E153" s="9"/>
      <c r="F153" s="9"/>
      <c r="G153" s="9">
        <v>65083.03</v>
      </c>
      <c r="H153" s="8" t="s">
        <v>52</v>
      </c>
      <c r="I153" s="9">
        <f t="shared" si="0"/>
        <v>-65083.03</v>
      </c>
    </row>
    <row r="154" spans="1:9">
      <c r="A154" s="9">
        <v>51216003</v>
      </c>
      <c r="B154" s="10" t="s">
        <v>191</v>
      </c>
      <c r="C154" s="9">
        <v>1430862.5</v>
      </c>
      <c r="D154" s="9" t="s">
        <v>52</v>
      </c>
      <c r="E154" s="9">
        <v>84735.13</v>
      </c>
      <c r="F154" s="9"/>
      <c r="G154" s="9">
        <v>1515597.63</v>
      </c>
      <c r="H154" s="8" t="s">
        <v>52</v>
      </c>
      <c r="I154" s="9">
        <f t="shared" si="0"/>
        <v>-1515597.63</v>
      </c>
    </row>
    <row r="155" spans="1:9">
      <c r="A155" s="9">
        <v>51216004</v>
      </c>
      <c r="B155" s="10" t="s">
        <v>192</v>
      </c>
      <c r="C155" s="9">
        <v>1634.45</v>
      </c>
      <c r="D155" s="9" t="s">
        <v>90</v>
      </c>
      <c r="E155" s="9">
        <v>4400.1400000000003</v>
      </c>
      <c r="F155" s="9">
        <v>56.32</v>
      </c>
      <c r="G155" s="9">
        <v>2709.37</v>
      </c>
      <c r="H155" s="8" t="s">
        <v>52</v>
      </c>
      <c r="I155" s="9">
        <f t="shared" si="0"/>
        <v>-2709.37</v>
      </c>
    </row>
    <row r="156" spans="1:9" ht="22.5">
      <c r="A156" s="9">
        <v>51216005</v>
      </c>
      <c r="B156" s="10" t="s">
        <v>193</v>
      </c>
      <c r="C156" s="9">
        <v>7562.15</v>
      </c>
      <c r="D156" s="9" t="s">
        <v>52</v>
      </c>
      <c r="E156" s="9">
        <v>489.85</v>
      </c>
      <c r="F156" s="9"/>
      <c r="G156" s="9">
        <v>8052</v>
      </c>
      <c r="H156" s="8" t="s">
        <v>52</v>
      </c>
      <c r="I156" s="9">
        <f t="shared" si="0"/>
        <v>-8052</v>
      </c>
    </row>
    <row r="157" spans="1:9">
      <c r="A157" s="9">
        <v>51216006</v>
      </c>
      <c r="B157" s="10" t="s">
        <v>194</v>
      </c>
      <c r="C157" s="9">
        <v>7914.75</v>
      </c>
      <c r="D157" s="9" t="s">
        <v>52</v>
      </c>
      <c r="E157" s="9">
        <v>16015.36</v>
      </c>
      <c r="F157" s="9">
        <v>2404.9299999999998</v>
      </c>
      <c r="G157" s="9">
        <v>21525.18</v>
      </c>
      <c r="H157" s="8" t="s">
        <v>52</v>
      </c>
      <c r="I157" s="9">
        <f t="shared" si="0"/>
        <v>-21525.18</v>
      </c>
    </row>
    <row r="158" spans="1:9">
      <c r="A158" s="9">
        <v>51216007</v>
      </c>
      <c r="B158" s="10" t="s">
        <v>195</v>
      </c>
      <c r="C158" s="9">
        <v>15030.66</v>
      </c>
      <c r="D158" s="9" t="s">
        <v>52</v>
      </c>
      <c r="E158" s="9">
        <v>2401.71</v>
      </c>
      <c r="F158" s="9"/>
      <c r="G158" s="9">
        <v>17432.37</v>
      </c>
      <c r="H158" s="8" t="s">
        <v>52</v>
      </c>
      <c r="I158" s="9">
        <f t="shared" si="0"/>
        <v>-17432.37</v>
      </c>
    </row>
    <row r="159" spans="1:9">
      <c r="A159" s="9">
        <v>51216008</v>
      </c>
      <c r="B159" s="10" t="s">
        <v>196</v>
      </c>
      <c r="C159" s="9">
        <v>318081.90000000002</v>
      </c>
      <c r="D159" s="9" t="s">
        <v>52</v>
      </c>
      <c r="E159" s="9">
        <v>13318.83</v>
      </c>
      <c r="F159" s="9"/>
      <c r="G159" s="9">
        <v>331400.73</v>
      </c>
      <c r="H159" s="8" t="s">
        <v>52</v>
      </c>
      <c r="I159" s="9">
        <f t="shared" si="0"/>
        <v>-331400.73</v>
      </c>
    </row>
    <row r="160" spans="1:9">
      <c r="A160" s="9">
        <v>51216009</v>
      </c>
      <c r="B160" s="10" t="s">
        <v>197</v>
      </c>
      <c r="C160" s="9">
        <v>4016.83</v>
      </c>
      <c r="D160" s="9" t="s">
        <v>52</v>
      </c>
      <c r="E160" s="9"/>
      <c r="F160" s="9"/>
      <c r="G160" s="9">
        <v>4016.83</v>
      </c>
      <c r="H160" s="8" t="s">
        <v>52</v>
      </c>
      <c r="I160" s="9">
        <f t="shared" si="0"/>
        <v>-4016.83</v>
      </c>
    </row>
    <row r="161" spans="1:9" ht="22.5">
      <c r="A161" s="9">
        <v>51216010</v>
      </c>
      <c r="B161" s="10" t="s">
        <v>198</v>
      </c>
      <c r="C161" s="9">
        <v>57785.05</v>
      </c>
      <c r="D161" s="9" t="s">
        <v>52</v>
      </c>
      <c r="E161" s="9">
        <v>64976.24</v>
      </c>
      <c r="F161" s="9"/>
      <c r="G161" s="9">
        <v>122761.29</v>
      </c>
      <c r="H161" s="8" t="s">
        <v>52</v>
      </c>
      <c r="I161" s="9">
        <f t="shared" si="0"/>
        <v>-122761.29</v>
      </c>
    </row>
    <row r="162" spans="1:9">
      <c r="A162" s="9">
        <v>51216011</v>
      </c>
      <c r="B162" s="10" t="s">
        <v>199</v>
      </c>
      <c r="C162" s="9">
        <v>1632.35</v>
      </c>
      <c r="D162" s="9" t="s">
        <v>52</v>
      </c>
      <c r="E162" s="9"/>
      <c r="F162" s="9"/>
      <c r="G162" s="9">
        <v>1632.35</v>
      </c>
      <c r="H162" s="8" t="s">
        <v>52</v>
      </c>
      <c r="I162" s="9">
        <f t="shared" si="0"/>
        <v>-1632.35</v>
      </c>
    </row>
    <row r="163" spans="1:9">
      <c r="A163" s="9">
        <v>51216012</v>
      </c>
      <c r="B163" s="10" t="s">
        <v>200</v>
      </c>
      <c r="C163" s="9">
        <v>1662.72</v>
      </c>
      <c r="D163" s="9" t="s">
        <v>52</v>
      </c>
      <c r="E163" s="9"/>
      <c r="F163" s="9"/>
      <c r="G163" s="9">
        <v>1662.72</v>
      </c>
      <c r="H163" s="8" t="s">
        <v>52</v>
      </c>
      <c r="I163" s="9">
        <f t="shared" si="0"/>
        <v>-1662.72</v>
      </c>
    </row>
    <row r="164" spans="1:9">
      <c r="A164" s="9">
        <v>51216013</v>
      </c>
      <c r="B164" s="10" t="s">
        <v>201</v>
      </c>
      <c r="C164" s="9">
        <v>1340.6</v>
      </c>
      <c r="D164" s="9" t="s">
        <v>52</v>
      </c>
      <c r="E164" s="9"/>
      <c r="F164" s="9"/>
      <c r="G164" s="9">
        <v>1340.6</v>
      </c>
      <c r="H164" s="8" t="s">
        <v>52</v>
      </c>
      <c r="I164" s="9">
        <f t="shared" si="0"/>
        <v>-1340.6</v>
      </c>
    </row>
    <row r="165" spans="1:9">
      <c r="A165" s="9">
        <v>51216014</v>
      </c>
      <c r="B165" s="10" t="s">
        <v>202</v>
      </c>
      <c r="C165" s="9">
        <v>2125.11</v>
      </c>
      <c r="D165" s="9" t="s">
        <v>52</v>
      </c>
      <c r="E165" s="9"/>
      <c r="F165" s="9"/>
      <c r="G165" s="9">
        <v>2125.11</v>
      </c>
      <c r="H165" s="8" t="s">
        <v>52</v>
      </c>
      <c r="I165" s="9">
        <f t="shared" si="0"/>
        <v>-2125.11</v>
      </c>
    </row>
    <row r="166" spans="1:9">
      <c r="A166" s="9">
        <v>51216015</v>
      </c>
      <c r="B166" s="10" t="s">
        <v>203</v>
      </c>
      <c r="C166" s="9">
        <v>9487.84</v>
      </c>
      <c r="D166" s="9" t="s">
        <v>52</v>
      </c>
      <c r="E166" s="9"/>
      <c r="F166" s="9"/>
      <c r="G166" s="9">
        <v>9487.84</v>
      </c>
      <c r="H166" s="8" t="s">
        <v>52</v>
      </c>
      <c r="I166" s="9">
        <f t="shared" si="0"/>
        <v>-9487.84</v>
      </c>
    </row>
    <row r="167" spans="1:9">
      <c r="A167" s="9">
        <v>51216018</v>
      </c>
      <c r="B167" s="10" t="s">
        <v>204</v>
      </c>
      <c r="C167" s="9">
        <v>74093.850000000006</v>
      </c>
      <c r="D167" s="9" t="s">
        <v>52</v>
      </c>
      <c r="E167" s="9">
        <v>35261.42</v>
      </c>
      <c r="F167" s="9"/>
      <c r="G167" s="9">
        <v>109355.27</v>
      </c>
      <c r="H167" s="8" t="s">
        <v>52</v>
      </c>
      <c r="I167" s="9">
        <f t="shared" si="0"/>
        <v>-109355.27</v>
      </c>
    </row>
    <row r="168" spans="1:9" s="12" customFormat="1">
      <c r="A168" s="9">
        <v>51216020</v>
      </c>
      <c r="B168" s="10" t="s">
        <v>205</v>
      </c>
      <c r="C168" s="9">
        <v>1540.61</v>
      </c>
      <c r="D168" s="9" t="s">
        <v>52</v>
      </c>
      <c r="E168" s="9"/>
      <c r="F168" s="9"/>
      <c r="G168" s="9">
        <v>1540.61</v>
      </c>
      <c r="H168" s="8" t="s">
        <v>52</v>
      </c>
      <c r="I168" s="11">
        <f t="shared" si="0"/>
        <v>-1540.61</v>
      </c>
    </row>
    <row r="169" spans="1:9">
      <c r="A169" s="9">
        <v>513</v>
      </c>
      <c r="B169" s="10" t="s">
        <v>206</v>
      </c>
      <c r="C169" s="9">
        <v>10289.290000000001</v>
      </c>
      <c r="D169" s="9" t="s">
        <v>52</v>
      </c>
      <c r="E169" s="9">
        <v>1283.57</v>
      </c>
      <c r="F169" s="9"/>
      <c r="G169" s="9">
        <v>11572.86</v>
      </c>
      <c r="H169" s="8" t="s">
        <v>52</v>
      </c>
      <c r="I169" s="9">
        <f t="shared" si="0"/>
        <v>-11572.86</v>
      </c>
    </row>
    <row r="170" spans="1:9">
      <c r="A170" s="9">
        <v>51312</v>
      </c>
      <c r="B170" s="10" t="s">
        <v>188</v>
      </c>
      <c r="C170" s="9">
        <v>10289.290000000001</v>
      </c>
      <c r="D170" s="9" t="s">
        <v>52</v>
      </c>
      <c r="E170" s="9">
        <v>1283.57</v>
      </c>
      <c r="F170" s="9"/>
      <c r="G170" s="9">
        <v>11572.86</v>
      </c>
      <c r="H170" s="8" t="s">
        <v>52</v>
      </c>
      <c r="I170" s="9">
        <f t="shared" si="0"/>
        <v>-11572.86</v>
      </c>
    </row>
    <row r="171" spans="1:9">
      <c r="A171" s="9">
        <v>51312002</v>
      </c>
      <c r="B171" s="10" t="s">
        <v>207</v>
      </c>
      <c r="C171" s="9">
        <v>1836.44</v>
      </c>
      <c r="D171" s="9" t="s">
        <v>52</v>
      </c>
      <c r="E171" s="9"/>
      <c r="F171" s="9"/>
      <c r="G171" s="9">
        <v>1836.44</v>
      </c>
      <c r="H171" s="8" t="s">
        <v>52</v>
      </c>
      <c r="I171" s="9">
        <f t="shared" si="0"/>
        <v>-1836.44</v>
      </c>
    </row>
    <row r="172" spans="1:9" s="12" customFormat="1">
      <c r="A172" s="9">
        <v>51312006</v>
      </c>
      <c r="B172" s="10" t="s">
        <v>208</v>
      </c>
      <c r="C172" s="9">
        <v>8452.85</v>
      </c>
      <c r="D172" s="9" t="s">
        <v>52</v>
      </c>
      <c r="E172" s="9">
        <v>1283.57</v>
      </c>
      <c r="F172" s="9"/>
      <c r="G172" s="9">
        <v>9736.42</v>
      </c>
      <c r="H172" s="8" t="s">
        <v>52</v>
      </c>
      <c r="I172" s="11">
        <f t="shared" si="0"/>
        <v>-9736.42</v>
      </c>
    </row>
    <row r="173" spans="1:9">
      <c r="A173" s="9">
        <v>514</v>
      </c>
      <c r="B173" s="10" t="s">
        <v>209</v>
      </c>
      <c r="C173" s="9">
        <v>95326</v>
      </c>
      <c r="D173" s="9" t="s">
        <v>52</v>
      </c>
      <c r="E173" s="9">
        <v>9629.1299999999992</v>
      </c>
      <c r="F173" s="9"/>
      <c r="G173" s="9">
        <v>104955.13</v>
      </c>
      <c r="H173" s="8" t="s">
        <v>52</v>
      </c>
      <c r="I173" s="9">
        <f t="shared" si="0"/>
        <v>-104955.13</v>
      </c>
    </row>
    <row r="174" spans="1:9">
      <c r="A174" s="9">
        <v>51411</v>
      </c>
      <c r="B174" s="10" t="s">
        <v>209</v>
      </c>
      <c r="C174" s="9">
        <v>95326</v>
      </c>
      <c r="D174" s="9" t="s">
        <v>52</v>
      </c>
      <c r="E174" s="9">
        <v>9629.1299999999992</v>
      </c>
      <c r="F174" s="9"/>
      <c r="G174" s="9">
        <v>104955.13</v>
      </c>
      <c r="H174" s="8" t="s">
        <v>52</v>
      </c>
      <c r="I174" s="9">
        <f t="shared" si="0"/>
        <v>-104955.13</v>
      </c>
    </row>
    <row r="175" spans="1:9">
      <c r="A175" s="9">
        <v>51411001</v>
      </c>
      <c r="B175" s="10" t="s">
        <v>210</v>
      </c>
      <c r="C175" s="9">
        <v>56656.72</v>
      </c>
      <c r="D175" s="9" t="s">
        <v>52</v>
      </c>
      <c r="E175" s="9">
        <v>9329.1299999999992</v>
      </c>
      <c r="F175" s="9"/>
      <c r="G175" s="9">
        <v>65985.850000000006</v>
      </c>
      <c r="H175" s="8" t="s">
        <v>52</v>
      </c>
      <c r="I175" s="9">
        <f t="shared" si="0"/>
        <v>-65985.850000000006</v>
      </c>
    </row>
    <row r="176" spans="1:9">
      <c r="A176" s="9">
        <v>51411002</v>
      </c>
      <c r="B176" s="10" t="s">
        <v>211</v>
      </c>
      <c r="C176" s="9">
        <v>1532.31</v>
      </c>
      <c r="D176" s="9" t="s">
        <v>52</v>
      </c>
      <c r="E176" s="9"/>
      <c r="F176" s="9"/>
      <c r="G176" s="9">
        <v>1532.31</v>
      </c>
      <c r="H176" s="8" t="s">
        <v>52</v>
      </c>
      <c r="I176" s="9">
        <f t="shared" si="0"/>
        <v>-1532.31</v>
      </c>
    </row>
    <row r="177" spans="1:9" s="12" customFormat="1">
      <c r="A177" s="9">
        <v>51411012</v>
      </c>
      <c r="B177" s="10" t="s">
        <v>212</v>
      </c>
      <c r="C177" s="9">
        <v>37136.97</v>
      </c>
      <c r="D177" s="9" t="s">
        <v>52</v>
      </c>
      <c r="E177" s="9">
        <v>300</v>
      </c>
      <c r="F177" s="9"/>
      <c r="G177" s="9">
        <v>37436.97</v>
      </c>
      <c r="H177" s="8" t="s">
        <v>52</v>
      </c>
      <c r="I177" s="11">
        <f t="shared" si="0"/>
        <v>-37436.97</v>
      </c>
    </row>
    <row r="178" spans="1:9">
      <c r="A178" s="9">
        <v>517</v>
      </c>
      <c r="B178" s="10" t="s">
        <v>213</v>
      </c>
      <c r="C178" s="9">
        <v>59877</v>
      </c>
      <c r="D178" s="9" t="s">
        <v>52</v>
      </c>
      <c r="E178" s="9">
        <v>10095</v>
      </c>
      <c r="F178" s="9"/>
      <c r="G178" s="9">
        <v>69972</v>
      </c>
      <c r="H178" s="8" t="s">
        <v>52</v>
      </c>
      <c r="I178" s="9">
        <f t="shared" si="0"/>
        <v>-69972</v>
      </c>
    </row>
    <row r="179" spans="1:9">
      <c r="A179" s="9">
        <v>51711</v>
      </c>
      <c r="B179" s="10" t="s">
        <v>213</v>
      </c>
      <c r="C179" s="9">
        <v>59877</v>
      </c>
      <c r="D179" s="9" t="s">
        <v>52</v>
      </c>
      <c r="E179" s="9">
        <v>10095</v>
      </c>
      <c r="F179" s="9"/>
      <c r="G179" s="9">
        <v>69972</v>
      </c>
      <c r="H179" s="8" t="s">
        <v>52</v>
      </c>
      <c r="I179" s="9">
        <f t="shared" si="0"/>
        <v>-69972</v>
      </c>
    </row>
    <row r="180" spans="1:9">
      <c r="A180" s="9">
        <v>51711006</v>
      </c>
      <c r="B180" s="10" t="s">
        <v>214</v>
      </c>
      <c r="C180" s="9"/>
      <c r="D180" s="9"/>
      <c r="E180" s="9">
        <v>1300</v>
      </c>
      <c r="F180" s="9"/>
      <c r="G180" s="9">
        <v>1300</v>
      </c>
      <c r="H180" s="8" t="s">
        <v>52</v>
      </c>
      <c r="I180" s="9">
        <f t="shared" si="0"/>
        <v>-1300</v>
      </c>
    </row>
    <row r="181" spans="1:9">
      <c r="A181" s="9">
        <v>51711009</v>
      </c>
      <c r="B181" s="10" t="s">
        <v>215</v>
      </c>
      <c r="C181" s="9">
        <v>3670</v>
      </c>
      <c r="D181" s="9" t="s">
        <v>52</v>
      </c>
      <c r="E181" s="9">
        <v>8795</v>
      </c>
      <c r="F181" s="9"/>
      <c r="G181" s="9">
        <v>12465</v>
      </c>
      <c r="H181" s="8" t="s">
        <v>52</v>
      </c>
      <c r="I181" s="9">
        <f t="shared" si="0"/>
        <v>-12465</v>
      </c>
    </row>
    <row r="182" spans="1:9">
      <c r="A182" s="9">
        <v>51711013</v>
      </c>
      <c r="B182" s="10" t="s">
        <v>216</v>
      </c>
      <c r="C182" s="9">
        <v>56207</v>
      </c>
      <c r="D182" s="9" t="s">
        <v>52</v>
      </c>
      <c r="E182" s="9"/>
      <c r="F182" s="9"/>
      <c r="G182" s="9">
        <v>56207</v>
      </c>
      <c r="H182" s="8" t="s">
        <v>52</v>
      </c>
      <c r="I182" s="9"/>
    </row>
    <row r="183" spans="1:9">
      <c r="A183" s="9">
        <v>52</v>
      </c>
      <c r="B183" s="10" t="s">
        <v>217</v>
      </c>
      <c r="C183" s="9">
        <v>158387290.74000001</v>
      </c>
      <c r="D183" s="9" t="s">
        <v>90</v>
      </c>
      <c r="E183" s="9">
        <v>60.45</v>
      </c>
      <c r="F183" s="9">
        <v>18548896.59</v>
      </c>
      <c r="G183" s="9">
        <v>176936126.88</v>
      </c>
      <c r="H183" s="8" t="s">
        <v>90</v>
      </c>
      <c r="I183" s="9"/>
    </row>
    <row r="184" spans="1:9">
      <c r="A184" s="9">
        <v>521</v>
      </c>
      <c r="B184" s="10" t="s">
        <v>217</v>
      </c>
      <c r="C184" s="9">
        <v>158387290.74000001</v>
      </c>
      <c r="D184" s="9" t="s">
        <v>90</v>
      </c>
      <c r="E184" s="9">
        <v>60.45</v>
      </c>
      <c r="F184" s="9">
        <v>18548896.59</v>
      </c>
      <c r="G184" s="9">
        <v>176936126.88</v>
      </c>
      <c r="H184" s="8" t="s">
        <v>90</v>
      </c>
      <c r="I184" s="9"/>
    </row>
    <row r="185" spans="1:9">
      <c r="A185" s="9">
        <v>52111</v>
      </c>
      <c r="B185" s="10" t="s">
        <v>218</v>
      </c>
      <c r="C185" s="9">
        <v>1048.08</v>
      </c>
      <c r="D185" s="9" t="s">
        <v>52</v>
      </c>
      <c r="E185" s="9">
        <v>60.45</v>
      </c>
      <c r="F185" s="9"/>
      <c r="G185" s="9">
        <v>1108.53</v>
      </c>
      <c r="H185" s="8" t="s">
        <v>52</v>
      </c>
      <c r="I185" s="9"/>
    </row>
    <row r="186" spans="1:9">
      <c r="A186" s="7" t="s">
        <v>46</v>
      </c>
      <c r="B186" s="7" t="s">
        <v>47</v>
      </c>
      <c r="C186" s="7" t="s">
        <v>48</v>
      </c>
      <c r="D186" s="7"/>
      <c r="E186" s="7" t="s">
        <v>49</v>
      </c>
      <c r="F186" s="7" t="s">
        <v>50</v>
      </c>
      <c r="G186" s="7" t="s">
        <v>51</v>
      </c>
      <c r="H186" s="8"/>
      <c r="I186" s="9"/>
    </row>
    <row r="187" spans="1:9">
      <c r="A187" s="9">
        <v>52111001</v>
      </c>
      <c r="B187" s="10" t="s">
        <v>219</v>
      </c>
      <c r="C187" s="9">
        <v>41.75</v>
      </c>
      <c r="D187" s="9" t="s">
        <v>52</v>
      </c>
      <c r="E187" s="9">
        <v>9.5399999999999991</v>
      </c>
      <c r="F187" s="9"/>
      <c r="G187" s="9">
        <v>51.29</v>
      </c>
      <c r="H187" s="8" t="s">
        <v>52</v>
      </c>
      <c r="I187" s="9"/>
    </row>
    <row r="188" spans="1:9">
      <c r="A188" s="9">
        <v>52111002</v>
      </c>
      <c r="B188" s="10" t="s">
        <v>220</v>
      </c>
      <c r="C188" s="9"/>
      <c r="D188" s="9"/>
      <c r="E188" s="9">
        <v>50.91</v>
      </c>
      <c r="F188" s="9"/>
      <c r="G188" s="9">
        <v>50.91</v>
      </c>
      <c r="H188" s="8" t="s">
        <v>52</v>
      </c>
      <c r="I188" s="9"/>
    </row>
    <row r="189" spans="1:9">
      <c r="A189" s="9">
        <v>52111010</v>
      </c>
      <c r="B189" s="10" t="s">
        <v>221</v>
      </c>
      <c r="C189" s="9">
        <v>1006.33</v>
      </c>
      <c r="D189" s="9" t="s">
        <v>52</v>
      </c>
      <c r="E189" s="9"/>
      <c r="F189" s="9"/>
      <c r="G189" s="9">
        <v>1006.33</v>
      </c>
      <c r="H189" s="8" t="s">
        <v>52</v>
      </c>
      <c r="I189" s="9"/>
    </row>
    <row r="190" spans="1:9">
      <c r="A190" s="9">
        <v>52112</v>
      </c>
      <c r="B190" s="10" t="s">
        <v>222</v>
      </c>
      <c r="C190" s="9">
        <v>158388338.81999999</v>
      </c>
      <c r="D190" s="9" t="s">
        <v>90</v>
      </c>
      <c r="E190" s="9"/>
      <c r="F190" s="9">
        <v>18548896.59</v>
      </c>
      <c r="G190" s="9">
        <v>176937235.41</v>
      </c>
      <c r="H190" s="8" t="s">
        <v>90</v>
      </c>
      <c r="I190" s="9"/>
    </row>
    <row r="191" spans="1:9">
      <c r="A191" s="9">
        <v>52112002</v>
      </c>
      <c r="B191" s="10" t="s">
        <v>223</v>
      </c>
      <c r="C191" s="9">
        <v>17.600000000000001</v>
      </c>
      <c r="D191" s="9" t="s">
        <v>90</v>
      </c>
      <c r="E191" s="9"/>
      <c r="F191" s="9">
        <v>980.4</v>
      </c>
      <c r="G191" s="9">
        <v>998</v>
      </c>
      <c r="H191" s="8" t="s">
        <v>90</v>
      </c>
      <c r="I191" s="9"/>
    </row>
    <row r="192" spans="1:9">
      <c r="A192" s="9">
        <v>52112008</v>
      </c>
      <c r="B192" s="10" t="s">
        <v>224</v>
      </c>
      <c r="C192" s="9">
        <v>138797487.16999999</v>
      </c>
      <c r="D192" s="9" t="s">
        <v>90</v>
      </c>
      <c r="E192" s="9"/>
      <c r="F192" s="9">
        <v>16278719.699999999</v>
      </c>
      <c r="G192" s="9">
        <v>155076206.87</v>
      </c>
      <c r="H192" s="8" t="s">
        <v>90</v>
      </c>
      <c r="I192" s="9"/>
    </row>
    <row r="193" spans="1:8">
      <c r="A193" s="9">
        <v>52112009</v>
      </c>
      <c r="B193" s="10" t="s">
        <v>225</v>
      </c>
      <c r="C193" s="9">
        <v>18948572.859999999</v>
      </c>
      <c r="D193" s="9" t="s">
        <v>90</v>
      </c>
      <c r="E193" s="9"/>
      <c r="F193" s="9">
        <v>2218556.4900000002</v>
      </c>
      <c r="G193" s="9">
        <v>21167129.350000001</v>
      </c>
      <c r="H193" s="8" t="s">
        <v>90</v>
      </c>
    </row>
    <row r="194" spans="1:8">
      <c r="A194" s="9">
        <v>52112010</v>
      </c>
      <c r="B194" s="10" t="s">
        <v>226</v>
      </c>
      <c r="C194" s="9">
        <v>642261.18999999994</v>
      </c>
      <c r="D194" s="9" t="s">
        <v>90</v>
      </c>
      <c r="E194" s="9"/>
      <c r="F194" s="9">
        <v>50640</v>
      </c>
      <c r="G194" s="9">
        <v>692901.19</v>
      </c>
      <c r="H194" s="8" t="s">
        <v>90</v>
      </c>
    </row>
    <row r="195" spans="1:8">
      <c r="G195"/>
    </row>
    <row r="196" spans="1:8">
      <c r="G196"/>
    </row>
    <row r="197" spans="1:8">
      <c r="G197" s="13">
        <f>(G185-G191)*-1</f>
        <v>-110.52999999999997</v>
      </c>
    </row>
  </sheetData>
  <sheetProtection selectLockedCells="1" selectUnlockedCells="1"/>
  <customSheetViews>
    <customSheetView guid="{1B7CC90F-CCF9-46D0-9122-4DE60E5856BC}" scale="95" state="hidden">
      <selection activeCell="G198" sqref="G198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57890963-C018-4FDE-BDEE-A1EE2FE888E7}" scale="95" state="hidden">
      <selection activeCell="G198" sqref="G198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2"/>
      <headerFooter alignWithMargins="0"/>
    </customSheetView>
    <customSheetView guid="{E840AE61-ECCC-495D-8C65-5AE96802DB82}" scale="95" state="hidden">
      <selection activeCell="G198" sqref="G198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3"/>
      <headerFooter alignWithMargins="0"/>
    </customSheetView>
    <customSheetView guid="{F43BE92A-F371-43E5-A937-89028AD0234F}" scale="95" state="hidden">
      <selection activeCell="G198" sqref="G198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4"/>
      <headerFooter alignWithMargins="0"/>
    </customSheetView>
  </customSheetView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M61"/>
  <sheetViews>
    <sheetView showGridLines="0" tabSelected="1" topLeftCell="C16" zoomScaleNormal="130" workbookViewId="0">
      <selection activeCell="D19" sqref="D19"/>
    </sheetView>
  </sheetViews>
  <sheetFormatPr defaultColWidth="15.7109375" defaultRowHeight="12.75"/>
  <cols>
    <col min="1" max="1" width="15.7109375" style="170" hidden="1" customWidth="1"/>
    <col min="2" max="2" width="3.7109375" style="170" hidden="1" customWidth="1"/>
    <col min="3" max="3" width="44" style="170" customWidth="1"/>
    <col min="4" max="4" width="5.140625" style="170" customWidth="1"/>
    <col min="5" max="5" width="1.42578125" style="172" customWidth="1"/>
    <col min="6" max="7" width="15.140625" style="170" customWidth="1"/>
    <col min="8" max="8" width="1.140625" style="173" customWidth="1"/>
    <col min="9" max="10" width="15.140625" style="170" customWidth="1"/>
    <col min="11" max="11" width="3.7109375" style="170" customWidth="1"/>
    <col min="12" max="16384" width="15.7109375" style="170"/>
  </cols>
  <sheetData>
    <row r="1" spans="3:13" ht="21.75" customHeight="1">
      <c r="C1" s="324"/>
      <c r="D1" s="324"/>
      <c r="E1" s="325"/>
      <c r="F1" s="324"/>
      <c r="G1" s="324"/>
    </row>
    <row r="2" spans="3:13" ht="18" hidden="1">
      <c r="C2" s="383" t="s">
        <v>0</v>
      </c>
      <c r="D2" s="383"/>
      <c r="E2" s="383"/>
      <c r="F2" s="383"/>
      <c r="G2" s="383"/>
      <c r="H2" s="137"/>
    </row>
    <row r="3" spans="3:13" ht="15.75">
      <c r="C3" s="393"/>
      <c r="D3" s="393"/>
      <c r="E3" s="393"/>
      <c r="F3" s="393"/>
      <c r="G3" s="393"/>
      <c r="H3" s="341"/>
      <c r="I3" s="342"/>
      <c r="J3" s="342"/>
    </row>
    <row r="4" spans="3:13" s="348" customFormat="1" ht="18">
      <c r="C4" s="349" t="s">
        <v>0</v>
      </c>
      <c r="D4" s="349"/>
      <c r="E4" s="349"/>
      <c r="F4" s="349"/>
      <c r="G4" s="349"/>
      <c r="H4" s="350"/>
      <c r="I4" s="351"/>
      <c r="J4" s="351"/>
    </row>
    <row r="5" spans="3:13" ht="15.75">
      <c r="C5" s="343" t="s">
        <v>1</v>
      </c>
      <c r="D5" s="343"/>
      <c r="E5" s="343"/>
      <c r="F5" s="343"/>
      <c r="G5" s="343"/>
      <c r="H5" s="341"/>
      <c r="I5" s="342"/>
      <c r="J5" s="342"/>
    </row>
    <row r="6" spans="3:13" ht="18">
      <c r="C6" s="349" t="s">
        <v>27</v>
      </c>
      <c r="D6" s="343"/>
      <c r="E6" s="343"/>
      <c r="F6" s="343"/>
      <c r="G6" s="343"/>
      <c r="H6" s="341"/>
      <c r="I6" s="342"/>
      <c r="J6" s="342"/>
    </row>
    <row r="7" spans="3:13" ht="15.75">
      <c r="C7" s="343" t="s">
        <v>422</v>
      </c>
      <c r="D7" s="343"/>
      <c r="E7" s="343"/>
      <c r="F7" s="343"/>
      <c r="G7" s="343"/>
      <c r="H7" s="341"/>
      <c r="I7" s="342"/>
      <c r="J7" s="342"/>
    </row>
    <row r="8" spans="3:13" ht="15">
      <c r="C8" s="368" t="s">
        <v>3</v>
      </c>
      <c r="D8" s="344"/>
      <c r="E8" s="344"/>
      <c r="F8" s="344"/>
      <c r="G8" s="344"/>
      <c r="H8" s="345"/>
      <c r="I8" s="346"/>
      <c r="J8" s="346"/>
    </row>
    <row r="9" spans="3:13">
      <c r="C9" s="150"/>
      <c r="D9" s="150"/>
      <c r="E9" s="174"/>
      <c r="F9" s="150"/>
      <c r="G9" s="150"/>
      <c r="H9" s="138"/>
      <c r="I9" s="150"/>
      <c r="J9" s="150"/>
    </row>
    <row r="10" spans="3:13">
      <c r="C10" s="291"/>
      <c r="D10" s="291"/>
      <c r="E10" s="174"/>
      <c r="F10" s="363" t="s">
        <v>429</v>
      </c>
      <c r="G10" s="363"/>
      <c r="H10" s="138"/>
      <c r="I10" s="363" t="s">
        <v>416</v>
      </c>
      <c r="J10" s="363"/>
    </row>
    <row r="11" spans="3:13" s="167" customFormat="1">
      <c r="C11" s="181"/>
      <c r="D11" s="232" t="s">
        <v>5</v>
      </c>
      <c r="E11" s="183"/>
      <c r="F11" s="328" t="s">
        <v>423</v>
      </c>
      <c r="G11" s="328" t="s">
        <v>424</v>
      </c>
      <c r="H11" s="149">
        <v>3780</v>
      </c>
      <c r="I11" s="335" t="s">
        <v>423</v>
      </c>
      <c r="J11" s="335" t="s">
        <v>424</v>
      </c>
    </row>
    <row r="12" spans="3:13" s="167" customFormat="1" ht="4.1500000000000004" customHeight="1">
      <c r="C12" s="181"/>
      <c r="D12" s="185"/>
      <c r="E12" s="185"/>
      <c r="F12" s="186"/>
      <c r="G12" s="186"/>
      <c r="H12" s="139"/>
      <c r="I12" s="158"/>
      <c r="J12" s="158"/>
    </row>
    <row r="13" spans="3:13" s="167" customFormat="1" ht="15" customHeight="1">
      <c r="C13" s="187" t="s">
        <v>28</v>
      </c>
      <c r="D13" s="232"/>
      <c r="E13" s="188"/>
      <c r="F13" s="326">
        <f>SUM(F14:F17)</f>
        <v>1049</v>
      </c>
      <c r="G13" s="125">
        <f>SUM(G14:G17)</f>
        <v>0</v>
      </c>
      <c r="H13" s="140">
        <v>86210</v>
      </c>
      <c r="I13" s="378">
        <f>SUM(I14:I17)</f>
        <v>714</v>
      </c>
      <c r="J13" s="125">
        <f>SUM(J14:J17)</f>
        <v>0</v>
      </c>
      <c r="M13" s="376"/>
    </row>
    <row r="14" spans="3:13" s="167" customFormat="1" ht="15" customHeight="1">
      <c r="C14" s="189" t="s">
        <v>29</v>
      </c>
      <c r="D14" s="189"/>
      <c r="E14" s="189"/>
      <c r="F14" s="322">
        <v>0</v>
      </c>
      <c r="G14" s="322">
        <v>0</v>
      </c>
      <c r="H14" s="141">
        <v>222</v>
      </c>
      <c r="I14" s="379"/>
      <c r="J14" s="163">
        <v>0</v>
      </c>
      <c r="M14" s="376"/>
    </row>
    <row r="15" spans="3:13" s="167" customFormat="1" ht="15" customHeight="1">
      <c r="C15" s="181" t="s">
        <v>30</v>
      </c>
      <c r="D15" s="181"/>
      <c r="E15" s="191"/>
      <c r="F15" s="322">
        <v>0</v>
      </c>
      <c r="G15" s="322">
        <v>0</v>
      </c>
      <c r="H15" s="141"/>
      <c r="I15" s="379"/>
      <c r="J15" s="163">
        <v>0</v>
      </c>
      <c r="M15" s="376"/>
    </row>
    <row r="16" spans="3:13" s="167" customFormat="1" ht="15" customHeight="1">
      <c r="C16" s="181" t="s">
        <v>31</v>
      </c>
      <c r="D16" s="382" t="s">
        <v>295</v>
      </c>
      <c r="E16" s="193"/>
      <c r="F16" s="322">
        <v>1049</v>
      </c>
      <c r="G16" s="322">
        <v>0</v>
      </c>
      <c r="H16" s="141"/>
      <c r="I16" s="379">
        <v>714</v>
      </c>
      <c r="J16" s="163">
        <v>0</v>
      </c>
      <c r="M16" s="376"/>
    </row>
    <row r="17" spans="3:13" s="167" customFormat="1" ht="6" customHeight="1">
      <c r="C17" s="192"/>
      <c r="D17" s="192"/>
      <c r="E17" s="193"/>
      <c r="F17" s="322"/>
      <c r="G17" s="322"/>
      <c r="H17" s="141"/>
      <c r="I17" s="379"/>
      <c r="J17" s="163"/>
      <c r="M17" s="376"/>
    </row>
    <row r="18" spans="3:13" s="167" customFormat="1" ht="15" customHeight="1">
      <c r="C18" s="194" t="s">
        <v>32</v>
      </c>
      <c r="D18" s="194"/>
      <c r="E18" s="195"/>
      <c r="F18" s="327">
        <f>SUM(F19:F22)</f>
        <v>149</v>
      </c>
      <c r="G18" s="327">
        <f>SUM(G19:G22)</f>
        <v>0</v>
      </c>
      <c r="H18" s="142"/>
      <c r="I18" s="380">
        <f>SUM(I19:I22)</f>
        <v>101</v>
      </c>
      <c r="J18" s="156">
        <f>SUM(J19:J22)</f>
        <v>0</v>
      </c>
      <c r="M18" s="376"/>
    </row>
    <row r="19" spans="3:13" s="167" customFormat="1" ht="15" customHeight="1">
      <c r="C19" s="181" t="s">
        <v>33</v>
      </c>
      <c r="D19" s="181"/>
      <c r="E19" s="191"/>
      <c r="F19" s="322">
        <v>0</v>
      </c>
      <c r="G19" s="322">
        <v>0</v>
      </c>
      <c r="H19" s="141"/>
      <c r="I19" s="379">
        <v>0</v>
      </c>
      <c r="J19" s="163">
        <v>0</v>
      </c>
      <c r="M19" s="376"/>
    </row>
    <row r="20" spans="3:13" s="167" customFormat="1" ht="15" customHeight="1">
      <c r="C20" s="181" t="s">
        <v>34</v>
      </c>
      <c r="D20" s="181"/>
      <c r="E20" s="191"/>
      <c r="F20" s="322">
        <v>0</v>
      </c>
      <c r="G20" s="322">
        <v>0</v>
      </c>
      <c r="H20" s="141"/>
      <c r="I20" s="379">
        <v>0</v>
      </c>
      <c r="J20" s="163">
        <v>0</v>
      </c>
      <c r="M20" s="376"/>
    </row>
    <row r="21" spans="3:13" s="167" customFormat="1" ht="15" customHeight="1">
      <c r="C21" s="392" t="s">
        <v>413</v>
      </c>
      <c r="D21" s="392"/>
      <c r="E21" s="196"/>
      <c r="F21" s="322">
        <v>149</v>
      </c>
      <c r="G21" s="322">
        <v>0</v>
      </c>
      <c r="H21" s="141"/>
      <c r="I21" s="379">
        <v>101</v>
      </c>
      <c r="J21" s="163">
        <v>0</v>
      </c>
      <c r="M21" s="376"/>
    </row>
    <row r="22" spans="3:13" s="167" customFormat="1" ht="6" customHeight="1">
      <c r="C22" s="192"/>
      <c r="D22" s="195"/>
      <c r="E22" s="195"/>
      <c r="F22" s="322"/>
      <c r="G22" s="322"/>
      <c r="H22" s="141">
        <v>3767</v>
      </c>
      <c r="I22" s="379"/>
      <c r="J22" s="163"/>
      <c r="M22" s="376"/>
    </row>
    <row r="23" spans="3:13" s="167" customFormat="1" ht="15" customHeight="1">
      <c r="C23" s="187" t="s">
        <v>35</v>
      </c>
      <c r="D23" s="187"/>
      <c r="E23" s="183"/>
      <c r="F23" s="326">
        <f>F13-F18</f>
        <v>900</v>
      </c>
      <c r="G23" s="326">
        <f>G13-G18</f>
        <v>0</v>
      </c>
      <c r="H23" s="140"/>
      <c r="I23" s="378">
        <f>I13-I18</f>
        <v>613</v>
      </c>
      <c r="J23" s="125">
        <f>J13-J18</f>
        <v>0</v>
      </c>
      <c r="M23" s="376"/>
    </row>
    <row r="24" spans="3:13" s="167" customFormat="1" ht="6" customHeight="1">
      <c r="C24" s="192"/>
      <c r="D24" s="192"/>
      <c r="E24" s="193"/>
      <c r="F24" s="322"/>
      <c r="G24" s="322"/>
      <c r="H24" s="141"/>
      <c r="I24" s="379"/>
      <c r="J24" s="163"/>
      <c r="M24" s="376"/>
    </row>
    <row r="25" spans="3:13" s="167" customFormat="1" ht="15" customHeight="1">
      <c r="C25" s="194" t="s">
        <v>36</v>
      </c>
      <c r="D25" s="194"/>
      <c r="E25" s="193"/>
      <c r="F25" s="327">
        <f>SUM(F26:F28)</f>
        <v>-821</v>
      </c>
      <c r="G25" s="327">
        <f>SUM(G26:G28)</f>
        <v>0</v>
      </c>
      <c r="H25" s="142"/>
      <c r="I25" s="327">
        <f>SUM(I26:I28)</f>
        <v>-559</v>
      </c>
      <c r="J25" s="156">
        <f>SUM(J26:J28)</f>
        <v>0</v>
      </c>
      <c r="M25" s="376"/>
    </row>
    <row r="26" spans="3:13" s="167" customFormat="1" ht="15" customHeight="1">
      <c r="C26" s="181" t="s">
        <v>37</v>
      </c>
      <c r="D26" s="181"/>
      <c r="E26" s="191"/>
      <c r="F26" s="322">
        <v>0</v>
      </c>
      <c r="G26" s="322">
        <v>0</v>
      </c>
      <c r="H26" s="141"/>
      <c r="I26" s="379">
        <v>0</v>
      </c>
      <c r="J26" s="163">
        <v>0</v>
      </c>
      <c r="M26" s="376"/>
    </row>
    <row r="27" spans="3:13" s="167" customFormat="1" ht="15" customHeight="1">
      <c r="C27" s="181" t="s">
        <v>38</v>
      </c>
      <c r="D27" s="181"/>
      <c r="E27" s="191"/>
      <c r="F27" s="322">
        <v>0</v>
      </c>
      <c r="G27" s="322">
        <v>0</v>
      </c>
      <c r="H27" s="141"/>
      <c r="I27" s="379">
        <v>0</v>
      </c>
      <c r="J27" s="163">
        <v>0</v>
      </c>
      <c r="M27" s="376"/>
    </row>
    <row r="28" spans="3:13" s="167" customFormat="1" ht="15" customHeight="1">
      <c r="C28" s="181" t="s">
        <v>39</v>
      </c>
      <c r="D28" s="197"/>
      <c r="E28" s="197"/>
      <c r="F28" s="285">
        <f>-821</f>
        <v>-821</v>
      </c>
      <c r="G28" s="322">
        <v>0</v>
      </c>
      <c r="H28" s="141"/>
      <c r="I28" s="285">
        <v>-559</v>
      </c>
      <c r="J28" s="163">
        <v>0</v>
      </c>
      <c r="M28" s="376"/>
    </row>
    <row r="29" spans="3:13" s="167" customFormat="1" ht="6" customHeight="1">
      <c r="C29" s="192"/>
      <c r="D29" s="192"/>
      <c r="E29" s="193"/>
      <c r="F29" s="323"/>
      <c r="G29" s="323"/>
      <c r="H29" s="143"/>
      <c r="I29" s="381"/>
      <c r="J29" s="157"/>
      <c r="M29" s="376"/>
    </row>
    <row r="30" spans="3:13" s="167" customFormat="1" ht="15" customHeight="1">
      <c r="C30" s="187" t="s">
        <v>311</v>
      </c>
      <c r="D30" s="187"/>
      <c r="E30" s="183"/>
      <c r="F30" s="125">
        <f>F23+F25</f>
        <v>79</v>
      </c>
      <c r="G30" s="125">
        <f>G23+G25</f>
        <v>0</v>
      </c>
      <c r="H30" s="140"/>
      <c r="I30" s="378">
        <f>I23+I25</f>
        <v>54</v>
      </c>
      <c r="J30" s="125">
        <f>J23+J25</f>
        <v>0</v>
      </c>
      <c r="M30" s="376"/>
    </row>
    <row r="31" spans="3:13" s="167" customFormat="1" ht="6" customHeight="1">
      <c r="C31" s="192"/>
      <c r="D31" s="192"/>
      <c r="E31" s="193"/>
      <c r="F31" s="132"/>
      <c r="G31" s="132"/>
      <c r="H31" s="144"/>
      <c r="I31" s="124"/>
      <c r="J31" s="124"/>
      <c r="M31" s="376"/>
    </row>
    <row r="32" spans="3:13" s="167" customFormat="1" ht="15" customHeight="1">
      <c r="C32" s="194" t="s">
        <v>40</v>
      </c>
      <c r="D32" s="198" t="s">
        <v>383</v>
      </c>
      <c r="E32" s="197"/>
      <c r="F32" s="159">
        <f>SUM(F33:F34)</f>
        <v>-336089</v>
      </c>
      <c r="G32" s="159">
        <f>SUM(G33:G34)</f>
        <v>-313766</v>
      </c>
      <c r="H32" s="145"/>
      <c r="I32" s="159">
        <f>SUM(I33:I34)</f>
        <v>-112814</v>
      </c>
      <c r="J32" s="159">
        <f>SUM(J33:J34)</f>
        <v>-107781</v>
      </c>
      <c r="M32" s="376"/>
    </row>
    <row r="33" spans="3:13" s="167" customFormat="1" ht="15" customHeight="1">
      <c r="C33" s="181" t="s">
        <v>41</v>
      </c>
      <c r="D33" s="181"/>
      <c r="E33" s="191"/>
      <c r="F33" s="285">
        <f>-8639</f>
        <v>-8639</v>
      </c>
      <c r="G33" s="126">
        <v>-11247</v>
      </c>
      <c r="H33" s="160"/>
      <c r="I33" s="126">
        <v>-4510</v>
      </c>
      <c r="J33" s="286">
        <v>-5352</v>
      </c>
      <c r="M33" s="376"/>
    </row>
    <row r="34" spans="3:13" s="167" customFormat="1" ht="15" customHeight="1">
      <c r="C34" s="189" t="s">
        <v>42</v>
      </c>
      <c r="D34" s="189"/>
      <c r="E34" s="189"/>
      <c r="F34" s="285">
        <f>-327450</f>
        <v>-327450</v>
      </c>
      <c r="G34" s="126">
        <v>-302519</v>
      </c>
      <c r="H34" s="160"/>
      <c r="I34" s="126">
        <v>-108304</v>
      </c>
      <c r="J34" s="286">
        <v>-102429</v>
      </c>
      <c r="M34" s="376"/>
    </row>
    <row r="35" spans="3:13" s="167" customFormat="1" ht="6" customHeight="1">
      <c r="C35" s="189"/>
      <c r="D35" s="189"/>
      <c r="E35" s="189"/>
      <c r="F35" s="201"/>
      <c r="G35" s="126"/>
      <c r="H35" s="160"/>
      <c r="I35" s="126"/>
      <c r="J35" s="126"/>
      <c r="M35" s="376"/>
    </row>
    <row r="36" spans="3:13" s="167" customFormat="1" ht="15" customHeight="1">
      <c r="C36" s="194" t="s">
        <v>339</v>
      </c>
      <c r="D36" s="198" t="s">
        <v>385</v>
      </c>
      <c r="E36" s="197"/>
      <c r="F36" s="159">
        <f>SUM(F37:F40)</f>
        <v>322172</v>
      </c>
      <c r="G36" s="159">
        <f>SUM(G37:G40)</f>
        <v>294729</v>
      </c>
      <c r="H36" s="145"/>
      <c r="I36" s="159">
        <f>SUM(I37:I40)</f>
        <v>104734</v>
      </c>
      <c r="J36" s="159">
        <f>SUM(J37:J40)</f>
        <v>97111</v>
      </c>
      <c r="M36" s="376"/>
    </row>
    <row r="37" spans="3:13" s="167" customFormat="1" ht="15" customHeight="1">
      <c r="C37" s="318" t="s">
        <v>403</v>
      </c>
      <c r="D37" s="197" t="s">
        <v>305</v>
      </c>
      <c r="E37" s="189"/>
      <c r="F37" s="286">
        <v>361</v>
      </c>
      <c r="G37" s="126">
        <v>459</v>
      </c>
      <c r="H37" s="160"/>
      <c r="I37" s="126">
        <v>114</v>
      </c>
      <c r="J37" s="286">
        <v>133</v>
      </c>
      <c r="M37" s="376"/>
    </row>
    <row r="38" spans="3:13" s="167" customFormat="1" ht="15" customHeight="1">
      <c r="C38" s="189" t="s">
        <v>44</v>
      </c>
      <c r="D38" s="192"/>
      <c r="E38" s="193"/>
      <c r="F38" s="286">
        <v>7909</v>
      </c>
      <c r="G38" s="126">
        <v>8311</v>
      </c>
      <c r="H38" s="160"/>
      <c r="I38" s="126">
        <v>3212</v>
      </c>
      <c r="J38" s="286">
        <v>3816</v>
      </c>
      <c r="M38" s="376"/>
    </row>
    <row r="39" spans="3:13" s="167" customFormat="1" ht="15" customHeight="1">
      <c r="C39" s="189" t="s">
        <v>45</v>
      </c>
      <c r="D39" s="192"/>
      <c r="E39" s="193"/>
      <c r="F39" s="286">
        <v>313902</v>
      </c>
      <c r="G39" s="126">
        <v>285959</v>
      </c>
      <c r="H39" s="160"/>
      <c r="I39" s="126">
        <v>101408</v>
      </c>
      <c r="J39" s="286">
        <v>93162</v>
      </c>
      <c r="M39" s="376"/>
    </row>
    <row r="40" spans="3:13" s="167" customFormat="1" ht="15" customHeight="1">
      <c r="C40" s="189" t="s">
        <v>310</v>
      </c>
      <c r="D40" s="189"/>
      <c r="E40" s="189"/>
      <c r="F40" s="200">
        <v>0</v>
      </c>
      <c r="G40" s="160">
        <v>0</v>
      </c>
      <c r="H40" s="160"/>
      <c r="I40" s="160">
        <v>0</v>
      </c>
      <c r="J40" s="200">
        <v>0</v>
      </c>
      <c r="M40" s="376"/>
    </row>
    <row r="41" spans="3:13" s="167" customFormat="1" ht="6" customHeight="1">
      <c r="C41" s="189"/>
      <c r="D41" s="189"/>
      <c r="E41" s="189"/>
      <c r="F41" s="201"/>
      <c r="G41" s="126"/>
      <c r="H41" s="160"/>
      <c r="I41" s="126"/>
      <c r="J41" s="126"/>
      <c r="M41" s="376"/>
    </row>
    <row r="42" spans="3:13" s="167" customFormat="1" ht="30" customHeight="1">
      <c r="C42" s="202" t="s">
        <v>312</v>
      </c>
      <c r="D42" s="187"/>
      <c r="E42" s="183"/>
      <c r="F42" s="154">
        <f>F30+F32+F36</f>
        <v>-13838</v>
      </c>
      <c r="G42" s="154">
        <f>G30+G32+G36</f>
        <v>-19037</v>
      </c>
      <c r="H42" s="146"/>
      <c r="I42" s="154">
        <f>I30+I32+I36</f>
        <v>-8026</v>
      </c>
      <c r="J42" s="154">
        <f>J30+J32+J36</f>
        <v>-10670</v>
      </c>
      <c r="M42" s="376"/>
    </row>
    <row r="43" spans="3:13" s="167" customFormat="1" ht="6" customHeight="1">
      <c r="C43" s="204"/>
      <c r="D43" s="183"/>
      <c r="E43" s="183"/>
      <c r="F43" s="205"/>
      <c r="G43" s="205"/>
      <c r="H43" s="146"/>
      <c r="I43" s="155"/>
      <c r="J43" s="155"/>
      <c r="M43" s="376"/>
    </row>
    <row r="44" spans="3:13" s="167" customFormat="1" ht="15" customHeight="1">
      <c r="C44" s="194" t="s">
        <v>340</v>
      </c>
      <c r="D44" s="198"/>
      <c r="E44" s="195"/>
      <c r="F44" s="159">
        <f>SUM(F45:F48)</f>
        <v>-10</v>
      </c>
      <c r="G44" s="159">
        <f>SUM(G45:G48)</f>
        <v>-271</v>
      </c>
      <c r="H44" s="147"/>
      <c r="I44" s="159">
        <f>SUM(I45:I48)</f>
        <v>-32</v>
      </c>
      <c r="J44" s="161">
        <f>SUM(J45:J48)</f>
        <v>21</v>
      </c>
      <c r="M44" s="376"/>
    </row>
    <row r="45" spans="3:13" s="167" customFormat="1" ht="15" customHeight="1">
      <c r="C45" s="181" t="s">
        <v>341</v>
      </c>
      <c r="D45" s="181"/>
      <c r="E45" s="191"/>
      <c r="F45" s="287">
        <v>121</v>
      </c>
      <c r="G45" s="164">
        <v>67</v>
      </c>
      <c r="H45" s="160"/>
      <c r="I45" s="164">
        <v>45</v>
      </c>
      <c r="J45" s="164">
        <v>21</v>
      </c>
      <c r="M45" s="376"/>
    </row>
    <row r="46" spans="3:13" s="167" customFormat="1" ht="15" customHeight="1">
      <c r="C46" s="181" t="s">
        <v>43</v>
      </c>
      <c r="D46" s="181"/>
      <c r="E46" s="191"/>
      <c r="F46" s="288">
        <v>-131</v>
      </c>
      <c r="G46" s="165">
        <v>-338</v>
      </c>
      <c r="H46" s="148"/>
      <c r="I46" s="165">
        <v>-77</v>
      </c>
      <c r="J46" s="165">
        <v>0</v>
      </c>
      <c r="M46" s="376"/>
    </row>
    <row r="47" spans="3:13" s="167" customFormat="1" ht="15" customHeight="1">
      <c r="C47" s="181" t="s">
        <v>326</v>
      </c>
      <c r="D47" s="181"/>
      <c r="E47" s="191"/>
      <c r="F47" s="190">
        <v>0</v>
      </c>
      <c r="G47" s="165">
        <v>0</v>
      </c>
      <c r="H47" s="148"/>
      <c r="I47" s="165">
        <v>0</v>
      </c>
      <c r="J47" s="165">
        <v>0</v>
      </c>
      <c r="M47" s="376"/>
    </row>
    <row r="48" spans="3:13" s="167" customFormat="1" ht="5.45" customHeight="1">
      <c r="C48" s="181"/>
      <c r="D48" s="181"/>
      <c r="E48" s="191"/>
      <c r="F48" s="132"/>
      <c r="G48" s="124"/>
      <c r="H48" s="144"/>
      <c r="I48" s="124"/>
      <c r="J48" s="124"/>
      <c r="M48" s="376"/>
    </row>
    <row r="49" spans="3:13" s="167" customFormat="1" ht="15" customHeight="1">
      <c r="C49" s="187" t="s">
        <v>313</v>
      </c>
      <c r="D49" s="187"/>
      <c r="E49" s="183"/>
      <c r="F49" s="203">
        <f>F42+F44</f>
        <v>-13848</v>
      </c>
      <c r="G49" s="203">
        <f>G42+G44</f>
        <v>-19308</v>
      </c>
      <c r="H49" s="203">
        <f>H42+H44</f>
        <v>0</v>
      </c>
      <c r="I49" s="203">
        <f>I42+I44</f>
        <v>-8058</v>
      </c>
      <c r="J49" s="203">
        <f>J42+J44</f>
        <v>-10649</v>
      </c>
      <c r="M49" s="376"/>
    </row>
    <row r="50" spans="3:13" s="167" customFormat="1" ht="15" customHeight="1">
      <c r="C50" s="189" t="s">
        <v>314</v>
      </c>
      <c r="D50" s="189"/>
      <c r="E50" s="189"/>
      <c r="F50" s="190">
        <v>0</v>
      </c>
      <c r="G50" s="128">
        <v>0</v>
      </c>
      <c r="H50" s="148"/>
      <c r="I50" s="128">
        <v>0</v>
      </c>
      <c r="J50" s="128">
        <v>0</v>
      </c>
      <c r="M50" s="376"/>
    </row>
    <row r="51" spans="3:13" s="167" customFormat="1" ht="5.45" customHeight="1">
      <c r="C51" s="181"/>
      <c r="D51" s="181"/>
      <c r="E51" s="191"/>
      <c r="F51" s="132"/>
      <c r="G51" s="124"/>
      <c r="H51" s="144"/>
      <c r="I51" s="124"/>
      <c r="J51" s="124"/>
      <c r="M51" s="376"/>
    </row>
    <row r="52" spans="3:13" s="167" customFormat="1" ht="15" customHeight="1">
      <c r="C52" s="187" t="s">
        <v>315</v>
      </c>
      <c r="D52" s="232" t="s">
        <v>386</v>
      </c>
      <c r="E52" s="188"/>
      <c r="F52" s="154">
        <f>F49-F50</f>
        <v>-13848</v>
      </c>
      <c r="G52" s="154">
        <f>G49-G50</f>
        <v>-19308</v>
      </c>
      <c r="H52" s="146"/>
      <c r="I52" s="154">
        <f>I49-I50</f>
        <v>-8058</v>
      </c>
      <c r="J52" s="154">
        <f>J49-J50</f>
        <v>-10649</v>
      </c>
      <c r="M52" s="376"/>
    </row>
    <row r="53" spans="3:13" ht="15" customHeight="1">
      <c r="C53" s="162" t="s">
        <v>292</v>
      </c>
      <c r="D53" s="162"/>
      <c r="E53" s="162"/>
      <c r="F53" s="124"/>
      <c r="G53" s="124"/>
      <c r="H53" s="144"/>
      <c r="I53" s="124"/>
      <c r="J53" s="331"/>
      <c r="M53" s="377"/>
    </row>
    <row r="54" spans="3:13" ht="16.5" customHeight="1">
      <c r="C54" s="162"/>
      <c r="D54" s="162"/>
      <c r="E54" s="162"/>
      <c r="F54" s="329"/>
      <c r="G54" s="330"/>
      <c r="H54" s="144"/>
      <c r="I54" s="124"/>
      <c r="J54" s="124"/>
    </row>
    <row r="55" spans="3:13" ht="16.5" customHeight="1">
      <c r="C55" s="162"/>
      <c r="D55" s="162"/>
      <c r="E55" s="162"/>
      <c r="F55" s="329"/>
      <c r="G55" s="330"/>
      <c r="H55" s="144"/>
      <c r="I55" s="124"/>
      <c r="J55" s="124"/>
    </row>
    <row r="56" spans="3:13" ht="16.5" customHeight="1">
      <c r="C56" s="162"/>
      <c r="D56" s="162"/>
      <c r="E56" s="162"/>
      <c r="F56" s="124"/>
      <c r="G56" s="124"/>
      <c r="H56" s="144"/>
      <c r="I56" s="124"/>
      <c r="J56" s="124"/>
    </row>
    <row r="57" spans="3:13" ht="16.5" customHeight="1">
      <c r="C57" s="175"/>
      <c r="D57" s="175"/>
      <c r="E57" s="175"/>
      <c r="F57" s="176"/>
      <c r="G57" s="176"/>
      <c r="H57" s="177"/>
      <c r="I57" s="176"/>
      <c r="J57" s="176"/>
    </row>
    <row r="58" spans="3:13" ht="15.75">
      <c r="C58" s="356" t="s">
        <v>348</v>
      </c>
      <c r="D58" s="340"/>
      <c r="G58" s="352" t="s">
        <v>24</v>
      </c>
      <c r="H58" s="353"/>
      <c r="I58" s="354"/>
      <c r="J58" s="354"/>
    </row>
    <row r="59" spans="3:13" ht="15.75">
      <c r="C59" s="357" t="s">
        <v>316</v>
      </c>
      <c r="D59" s="340"/>
      <c r="G59" s="354" t="s">
        <v>25</v>
      </c>
      <c r="H59" s="353"/>
      <c r="I59" s="354"/>
      <c r="J59" s="354"/>
    </row>
    <row r="60" spans="3:13" ht="15.75">
      <c r="C60" s="357" t="s">
        <v>349</v>
      </c>
      <c r="D60" s="340"/>
      <c r="G60" s="354" t="s">
        <v>26</v>
      </c>
      <c r="H60" s="353"/>
      <c r="I60" s="354"/>
      <c r="J60" s="354"/>
    </row>
    <row r="61" spans="3:13" ht="15">
      <c r="G61" s="347"/>
      <c r="H61" s="355"/>
      <c r="I61" s="347"/>
      <c r="J61" s="347"/>
    </row>
  </sheetData>
  <customSheetViews>
    <customSheetView guid="{1B7CC90F-CCF9-46D0-9122-4DE60E5856BC}" showPageBreaks="1" showGridLines="0" fitToPage="1" printArea="1" hiddenRows="1" hiddenColumns="1" topLeftCell="C4">
      <selection activeCell="D19" sqref="D19"/>
      <pageMargins left="0.19685039370078741" right="0.19685039370078741" top="0.39370078740157483" bottom="0" header="0" footer="0"/>
      <printOptions horizontalCentered="1"/>
      <pageSetup paperSize="9" scale="89" fitToHeight="0" orientation="portrait" r:id="rId1"/>
      <headerFooter alignWithMargins="0"/>
    </customSheetView>
    <customSheetView guid="{57890963-C018-4FDE-BDEE-A1EE2FE888E7}" showPageBreaks="1" showGridLines="0" fitToPage="1" printArea="1" hiddenRows="1" hiddenColumns="1" topLeftCell="C19">
      <selection activeCell="F36" sqref="F36"/>
      <pageMargins left="0.19685039370078741" right="0.19685039370078741" top="0.39370078740157483" bottom="0" header="0" footer="0"/>
      <printOptions horizontalCentered="1"/>
      <pageSetup paperSize="9" scale="91" fitToHeight="0" orientation="portrait" r:id="rId2"/>
      <headerFooter alignWithMargins="0"/>
    </customSheetView>
    <customSheetView guid="{E840AE61-ECCC-495D-8C65-5AE96802DB82}" showPageBreaks="1" showGridLines="0" fitToPage="1" printArea="1" hiddenRows="1" topLeftCell="A4">
      <selection activeCell="E8" sqref="E8:I9"/>
      <pageMargins left="0.19685039370078741" right="0.19685039370078741" top="0.39370078740157483" bottom="0" header="0" footer="0"/>
      <printOptions horizontalCentered="1"/>
      <pageSetup paperSize="9" scale="89" fitToHeight="0" orientation="portrait" r:id="rId3"/>
      <headerFooter alignWithMargins="0"/>
    </customSheetView>
    <customSheetView guid="{F43BE92A-F371-43E5-A937-89028AD0234F}" showPageBreaks="1" showGridLines="0" fitToPage="1" printArea="1" hiddenRows="1" topLeftCell="A24">
      <selection activeCell="G62" sqref="G62"/>
      <pageMargins left="0.19685039370078741" right="0.19685039370078741" top="0.39370078740157483" bottom="0" header="0" footer="0"/>
      <printOptions horizontalCentered="1"/>
      <pageSetup paperSize="9" scale="85" fitToHeight="0" orientation="portrait" r:id="rId4"/>
      <headerFooter alignWithMargins="0"/>
    </customSheetView>
  </customSheetViews>
  <mergeCells count="3">
    <mergeCell ref="C21:D21"/>
    <mergeCell ref="C2:G2"/>
    <mergeCell ref="C3:G3"/>
  </mergeCells>
  <printOptions horizontalCentered="1"/>
  <pageMargins left="0.19685039370078741" right="0.19685039370078741" top="0.39370078740157483" bottom="0" header="0" footer="0"/>
  <pageSetup paperSize="9" scale="89" fitToHeight="0" orientation="portrait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C3:J38"/>
  <sheetViews>
    <sheetView showGridLines="0" zoomScaleNormal="100" workbookViewId="0">
      <selection activeCell="B49" sqref="B49:C49"/>
    </sheetView>
  </sheetViews>
  <sheetFormatPr defaultColWidth="15.7109375" defaultRowHeight="12"/>
  <cols>
    <col min="1" max="1" width="4.85546875" style="167" customWidth="1"/>
    <col min="2" max="2" width="2.7109375" style="167" customWidth="1"/>
    <col min="3" max="3" width="44" style="167" customWidth="1"/>
    <col min="4" max="4" width="5.140625" style="167" customWidth="1"/>
    <col min="5" max="5" width="1.42578125" style="171" customWidth="1"/>
    <col min="6" max="7" width="15.140625" style="167" customWidth="1"/>
    <col min="8" max="8" width="0.5703125" style="171" customWidth="1"/>
    <col min="9" max="10" width="15.140625" style="167" customWidth="1"/>
    <col min="11" max="11" width="2.7109375" style="167" customWidth="1"/>
    <col min="12" max="16384" width="15.7109375" style="167"/>
  </cols>
  <sheetData>
    <row r="3" spans="3:10" ht="16.5" customHeight="1">
      <c r="C3" s="358" t="s">
        <v>0</v>
      </c>
      <c r="D3" s="359"/>
      <c r="E3" s="359"/>
      <c r="F3" s="359"/>
      <c r="G3" s="359"/>
      <c r="H3" s="359"/>
      <c r="I3" s="360"/>
      <c r="J3" s="360"/>
    </row>
    <row r="4" spans="3:10" ht="16.5" customHeight="1">
      <c r="C4" s="361" t="s">
        <v>1</v>
      </c>
      <c r="D4" s="359"/>
      <c r="E4" s="359"/>
      <c r="F4" s="359"/>
      <c r="G4" s="359"/>
      <c r="H4" s="359"/>
      <c r="I4" s="360"/>
      <c r="J4" s="360"/>
    </row>
    <row r="5" spans="3:10" ht="16.5" customHeight="1">
      <c r="C5" s="358" t="s">
        <v>338</v>
      </c>
      <c r="D5" s="359"/>
      <c r="E5" s="359"/>
      <c r="F5" s="359"/>
      <c r="G5" s="359"/>
      <c r="H5" s="359"/>
      <c r="I5" s="360"/>
      <c r="J5" s="360"/>
    </row>
    <row r="6" spans="3:10" ht="15.75">
      <c r="C6" s="361" t="s">
        <v>422</v>
      </c>
      <c r="D6" s="359"/>
      <c r="E6" s="359"/>
      <c r="F6" s="359"/>
      <c r="G6" s="359"/>
      <c r="H6" s="359"/>
      <c r="I6" s="360"/>
      <c r="J6" s="360"/>
    </row>
    <row r="7" spans="3:10" ht="16.5" customHeight="1">
      <c r="C7" s="369" t="s">
        <v>3</v>
      </c>
      <c r="D7" s="359"/>
      <c r="E7" s="359"/>
      <c r="F7" s="359"/>
      <c r="G7" s="359"/>
      <c r="H7" s="359"/>
      <c r="I7" s="360"/>
      <c r="J7" s="360"/>
    </row>
    <row r="8" spans="3:10" ht="16.5" customHeight="1">
      <c r="C8" s="338"/>
      <c r="D8" s="338"/>
      <c r="E8" s="338"/>
      <c r="F8" s="338"/>
      <c r="G8" s="338"/>
      <c r="H8" s="338"/>
    </row>
    <row r="9" spans="3:10" ht="12.75">
      <c r="C9" s="168"/>
      <c r="D9" s="168"/>
      <c r="E9" s="169"/>
      <c r="F9" s="337" t="s">
        <v>429</v>
      </c>
      <c r="G9" s="232"/>
      <c r="H9" s="169"/>
      <c r="I9" s="337" t="s">
        <v>416</v>
      </c>
      <c r="J9" s="232"/>
    </row>
    <row r="10" spans="3:10" ht="24.95" customHeight="1">
      <c r="C10" s="181"/>
      <c r="D10" s="232" t="s">
        <v>5</v>
      </c>
      <c r="E10" s="183"/>
      <c r="F10" s="335" t="s">
        <v>423</v>
      </c>
      <c r="G10" s="335" t="s">
        <v>424</v>
      </c>
      <c r="H10" s="184"/>
      <c r="I10" s="335" t="s">
        <v>423</v>
      </c>
      <c r="J10" s="335" t="s">
        <v>424</v>
      </c>
    </row>
    <row r="11" spans="3:10" ht="8.4499999999999993" customHeight="1">
      <c r="C11" s="181"/>
      <c r="D11" s="185"/>
      <c r="E11" s="185"/>
      <c r="F11" s="186"/>
      <c r="G11" s="186"/>
      <c r="H11" s="185"/>
      <c r="I11" s="149">
        <v>3780</v>
      </c>
    </row>
    <row r="12" spans="3:10" ht="21.75" customHeight="1">
      <c r="C12" s="187" t="s">
        <v>315</v>
      </c>
      <c r="D12" s="227" t="s">
        <v>386</v>
      </c>
      <c r="E12" s="205"/>
      <c r="F12" s="154">
        <f>SUM(F13:F14)</f>
        <v>-13848</v>
      </c>
      <c r="G12" s="154">
        <f>SUM(G13:G14)</f>
        <v>-19308</v>
      </c>
      <c r="H12" s="205"/>
      <c r="I12" s="154">
        <f>SUM(I13:I14)</f>
        <v>-8058</v>
      </c>
      <c r="J12" s="154">
        <f>SUM(J13:J14)</f>
        <v>-10649</v>
      </c>
    </row>
    <row r="13" spans="3:10" ht="19.5" customHeight="1">
      <c r="C13" s="228" t="s">
        <v>330</v>
      </c>
      <c r="D13" s="229"/>
      <c r="E13" s="191"/>
      <c r="F13" s="319">
        <f>DRE!F52</f>
        <v>-13848</v>
      </c>
      <c r="G13" s="319">
        <f>DRE!G52</f>
        <v>-19308</v>
      </c>
      <c r="H13" s="191"/>
      <c r="I13" s="319">
        <f>DRE!I52</f>
        <v>-8058</v>
      </c>
      <c r="J13" s="319">
        <f>DRE!J52</f>
        <v>-10649</v>
      </c>
    </row>
    <row r="14" spans="3:10" ht="19.5" customHeight="1">
      <c r="C14" s="228" t="s">
        <v>336</v>
      </c>
      <c r="D14" s="229"/>
      <c r="E14" s="191"/>
      <c r="F14" s="128">
        <v>0</v>
      </c>
      <c r="G14" s="128">
        <v>0</v>
      </c>
      <c r="H14" s="191"/>
      <c r="I14" s="128">
        <v>0</v>
      </c>
      <c r="J14" s="128">
        <v>0</v>
      </c>
    </row>
    <row r="15" spans="3:10" ht="7.5" customHeight="1">
      <c r="C15" s="187"/>
      <c r="D15" s="203"/>
      <c r="E15" s="205"/>
      <c r="F15" s="320"/>
      <c r="G15" s="320"/>
      <c r="H15" s="205"/>
      <c r="I15" s="320"/>
      <c r="J15" s="320"/>
    </row>
    <row r="16" spans="3:10" ht="19.5" customHeight="1">
      <c r="C16" s="228" t="s">
        <v>331</v>
      </c>
      <c r="D16" s="229"/>
      <c r="E16" s="191"/>
      <c r="F16" s="128">
        <v>0</v>
      </c>
      <c r="G16" s="128">
        <v>0</v>
      </c>
      <c r="H16" s="191"/>
      <c r="I16" s="128">
        <v>0</v>
      </c>
      <c r="J16" s="128">
        <v>0</v>
      </c>
    </row>
    <row r="17" spans="3:10" ht="32.25" customHeight="1">
      <c r="C17" s="364" t="s">
        <v>332</v>
      </c>
      <c r="D17" s="229"/>
      <c r="E17" s="191"/>
      <c r="F17" s="128">
        <v>0</v>
      </c>
      <c r="G17" s="128">
        <v>0</v>
      </c>
      <c r="H17" s="191"/>
      <c r="I17" s="128">
        <v>0</v>
      </c>
      <c r="J17" s="128">
        <v>0</v>
      </c>
    </row>
    <row r="18" spans="3:10" ht="19.5" customHeight="1">
      <c r="C18" s="228" t="s">
        <v>333</v>
      </c>
      <c r="D18" s="229"/>
      <c r="E18" s="191"/>
      <c r="F18" s="128">
        <v>0</v>
      </c>
      <c r="G18" s="128">
        <v>0</v>
      </c>
      <c r="H18" s="191"/>
      <c r="I18" s="128">
        <v>0</v>
      </c>
      <c r="J18" s="128">
        <v>0</v>
      </c>
    </row>
    <row r="19" spans="3:10" ht="7.5" customHeight="1">
      <c r="C19" s="228"/>
      <c r="D19" s="229"/>
      <c r="E19" s="191"/>
      <c r="F19" s="128"/>
      <c r="G19" s="128"/>
      <c r="H19" s="191"/>
      <c r="I19" s="128"/>
      <c r="J19" s="128"/>
    </row>
    <row r="20" spans="3:10" s="235" customFormat="1" ht="37.5" customHeight="1">
      <c r="C20" s="394" t="s">
        <v>343</v>
      </c>
      <c r="D20" s="394"/>
      <c r="E20" s="204"/>
      <c r="F20" s="166">
        <v>0</v>
      </c>
      <c r="G20" s="166">
        <v>0</v>
      </c>
      <c r="H20" s="204"/>
      <c r="I20" s="166">
        <v>0</v>
      </c>
      <c r="J20" s="166">
        <v>0</v>
      </c>
    </row>
    <row r="21" spans="3:10" ht="30.75" customHeight="1">
      <c r="C21" s="364" t="s">
        <v>334</v>
      </c>
      <c r="D21" s="189"/>
      <c r="E21" s="189"/>
      <c r="F21" s="128">
        <v>0</v>
      </c>
      <c r="G21" s="128">
        <v>0</v>
      </c>
      <c r="H21" s="189"/>
      <c r="I21" s="128">
        <v>0</v>
      </c>
      <c r="J21" s="128">
        <v>0</v>
      </c>
    </row>
    <row r="22" spans="3:10" ht="7.5" customHeight="1">
      <c r="C22" s="228"/>
      <c r="D22" s="189"/>
      <c r="E22" s="189"/>
      <c r="F22" s="128"/>
      <c r="G22" s="128"/>
      <c r="H22" s="189"/>
      <c r="I22" s="128"/>
      <c r="J22" s="128"/>
    </row>
    <row r="23" spans="3:10" ht="21.75" customHeight="1">
      <c r="C23" s="395" t="s">
        <v>335</v>
      </c>
      <c r="D23" s="395"/>
      <c r="E23" s="205"/>
      <c r="F23" s="166">
        <v>0</v>
      </c>
      <c r="G23" s="166">
        <v>0</v>
      </c>
      <c r="H23" s="205"/>
      <c r="I23" s="166">
        <v>0</v>
      </c>
      <c r="J23" s="166">
        <v>0</v>
      </c>
    </row>
    <row r="24" spans="3:10" ht="9.6" customHeight="1">
      <c r="C24" s="228"/>
      <c r="D24" s="189"/>
      <c r="E24" s="189"/>
      <c r="F24" s="319"/>
      <c r="G24" s="319"/>
      <c r="H24" s="189"/>
      <c r="I24" s="319"/>
      <c r="J24" s="319"/>
    </row>
    <row r="25" spans="3:10" ht="21.75" customHeight="1">
      <c r="C25" s="395" t="s">
        <v>337</v>
      </c>
      <c r="D25" s="395"/>
      <c r="E25" s="205"/>
      <c r="F25" s="154">
        <f>F23+F12</f>
        <v>-13848</v>
      </c>
      <c r="G25" s="154">
        <f>G23+G12</f>
        <v>-19308</v>
      </c>
      <c r="H25" s="205"/>
      <c r="I25" s="154">
        <f>I23+I12</f>
        <v>-8058</v>
      </c>
      <c r="J25" s="154">
        <f>J23+J12</f>
        <v>-10649</v>
      </c>
    </row>
    <row r="26" spans="3:10" ht="19.5" customHeight="1">
      <c r="C26" s="228" t="s">
        <v>330</v>
      </c>
      <c r="D26" s="189"/>
      <c r="E26" s="189"/>
      <c r="F26" s="319">
        <f>F13</f>
        <v>-13848</v>
      </c>
      <c r="G26" s="319">
        <f>G13</f>
        <v>-19308</v>
      </c>
      <c r="H26" s="189"/>
      <c r="I26" s="319">
        <f>I13</f>
        <v>-8058</v>
      </c>
      <c r="J26" s="319">
        <f>J13</f>
        <v>-10649</v>
      </c>
    </row>
    <row r="27" spans="3:10" ht="19.5" customHeight="1">
      <c r="C27" s="228" t="s">
        <v>336</v>
      </c>
      <c r="D27" s="189"/>
      <c r="E27" s="189"/>
      <c r="F27" s="319">
        <v>0</v>
      </c>
      <c r="G27" s="319">
        <v>0</v>
      </c>
      <c r="H27" s="189"/>
      <c r="I27" s="319">
        <v>0</v>
      </c>
      <c r="J27" s="319">
        <v>0</v>
      </c>
    </row>
    <row r="28" spans="3:10" ht="7.5" customHeight="1">
      <c r="C28" s="187"/>
      <c r="D28" s="203"/>
      <c r="E28" s="205"/>
      <c r="F28" s="203"/>
      <c r="G28" s="203"/>
      <c r="H28" s="205"/>
      <c r="I28" s="203"/>
      <c r="J28" s="203"/>
    </row>
    <row r="29" spans="3:10" ht="19.5" customHeight="1">
      <c r="C29" s="131" t="s">
        <v>292</v>
      </c>
      <c r="D29" s="131"/>
      <c r="E29" s="131"/>
      <c r="F29" s="132"/>
      <c r="G29" s="132"/>
      <c r="H29" s="131"/>
    </row>
    <row r="30" spans="3:10" ht="19.5" customHeight="1">
      <c r="C30" s="131"/>
      <c r="D30" s="131"/>
      <c r="E30" s="131"/>
      <c r="F30" s="132"/>
      <c r="G30" s="132"/>
      <c r="H30" s="131"/>
    </row>
    <row r="31" spans="3:10" ht="19.5" customHeight="1">
      <c r="C31" s="131"/>
      <c r="D31" s="131"/>
      <c r="E31" s="131"/>
      <c r="F31" s="132"/>
      <c r="G31" s="132"/>
      <c r="H31" s="131"/>
    </row>
    <row r="32" spans="3:10" ht="16.5" customHeight="1">
      <c r="C32" s="230"/>
      <c r="D32" s="230"/>
      <c r="E32" s="175"/>
      <c r="F32" s="231"/>
      <c r="G32" s="231"/>
      <c r="H32" s="175"/>
    </row>
    <row r="33" spans="3:10" ht="16.5" customHeight="1"/>
    <row r="34" spans="3:10" ht="16.5" customHeight="1"/>
    <row r="35" spans="3:10" ht="15.75">
      <c r="C35" s="313" t="s">
        <v>348</v>
      </c>
      <c r="G35" s="356" t="s">
        <v>24</v>
      </c>
      <c r="H35" s="362"/>
      <c r="I35" s="360"/>
      <c r="J35" s="360"/>
    </row>
    <row r="36" spans="3:10" ht="15.75">
      <c r="C36" s="315" t="s">
        <v>316</v>
      </c>
      <c r="G36" s="357" t="s">
        <v>25</v>
      </c>
      <c r="H36" s="362"/>
      <c r="I36" s="360"/>
      <c r="J36" s="360"/>
    </row>
    <row r="37" spans="3:10" ht="15.75">
      <c r="C37" s="315" t="s">
        <v>349</v>
      </c>
      <c r="G37" s="357" t="s">
        <v>26</v>
      </c>
      <c r="H37" s="362"/>
      <c r="I37" s="360"/>
      <c r="J37" s="360"/>
    </row>
    <row r="38" spans="3:10" ht="15.75">
      <c r="C38" s="339"/>
      <c r="G38" s="357"/>
      <c r="H38" s="362"/>
      <c r="I38" s="360"/>
      <c r="J38" s="360"/>
    </row>
  </sheetData>
  <sheetProtection selectLockedCells="1" selectUnlockedCells="1"/>
  <customSheetViews>
    <customSheetView guid="{1B7CC90F-CCF9-46D0-9122-4DE60E5856BC}" showPageBreaks="1" showGridLines="0" fitToPage="1" printArea="1">
      <selection activeCell="B49" sqref="B49:C49"/>
      <pageMargins left="0.19685039370078741" right="0.19685039370078741" top="0.39370078740157483" bottom="0" header="0" footer="0"/>
      <printOptions horizontalCentered="1"/>
      <pageSetup paperSize="9" scale="90" firstPageNumber="0" fitToHeight="0" orientation="portrait" r:id="rId1"/>
      <headerFooter alignWithMargins="0"/>
    </customSheetView>
    <customSheetView guid="{57890963-C018-4FDE-BDEE-A1EE2FE888E7}" showPageBreaks="1" showGridLines="0" fitToPage="1" printArea="1">
      <selection activeCell="B49" sqref="B49:C49"/>
      <pageMargins left="0.19685039370078741" right="0.19685039370078741" top="0.39370078740157483" bottom="0" header="0" footer="0"/>
      <printOptions horizontalCentered="1"/>
      <pageSetup paperSize="9" scale="91" firstPageNumber="0" fitToHeight="0" orientation="portrait" r:id="rId2"/>
      <headerFooter alignWithMargins="0"/>
    </customSheetView>
    <customSheetView guid="{E840AE61-ECCC-495D-8C65-5AE96802DB82}" showPageBreaks="1" showGridLines="0" fitToPage="1" printArea="1">
      <selection activeCell="C10" sqref="C10"/>
      <pageMargins left="0.19685039370078741" right="0.19685039370078741" top="0.39370078740157483" bottom="0" header="0" footer="0"/>
      <printOptions horizontalCentered="1"/>
      <pageSetup paperSize="9" firstPageNumber="0" fitToHeight="0" orientation="portrait" r:id="rId3"/>
      <headerFooter alignWithMargins="0"/>
    </customSheetView>
    <customSheetView guid="{F43BE92A-F371-43E5-A937-89028AD0234F}" showPageBreaks="1" showGridLines="0" fitToPage="1" printArea="1">
      <selection activeCell="C17" sqref="C17"/>
      <pageMargins left="0.19685039370078741" right="0.19685039370078741" top="0.39370078740157483" bottom="0" header="0" footer="0"/>
      <printOptions horizontalCentered="1"/>
      <pageSetup paperSize="9" scale="85" firstPageNumber="0" fitToHeight="0" orientation="portrait" r:id="rId4"/>
      <headerFooter alignWithMargins="0"/>
    </customSheetView>
  </customSheetViews>
  <mergeCells count="3">
    <mergeCell ref="C20:D20"/>
    <mergeCell ref="C25:D25"/>
    <mergeCell ref="C23:D23"/>
  </mergeCells>
  <printOptions horizontalCentered="1"/>
  <pageMargins left="0.19685039370078741" right="0.19685039370078741" top="0.39370078740157483" bottom="0" header="0" footer="0"/>
  <pageSetup paperSize="9" scale="90" firstPageNumber="0" fitToHeight="0" orientation="portrait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G59"/>
  <sheetViews>
    <sheetView showGridLines="0" zoomScaleNormal="130" workbookViewId="0">
      <selection activeCell="B49" sqref="B49:C49"/>
    </sheetView>
  </sheetViews>
  <sheetFormatPr defaultColWidth="15.7109375" defaultRowHeight="12.75"/>
  <cols>
    <col min="1" max="1" width="2.7109375" style="3" customWidth="1"/>
    <col min="2" max="2" width="40.7109375" style="3" customWidth="1"/>
    <col min="3" max="3" width="10.7109375" style="3" customWidth="1"/>
    <col min="4" max="4" width="5.7109375" style="3" customWidth="1"/>
    <col min="5" max="5" width="1.42578125" style="78" customWidth="1"/>
    <col min="6" max="7" width="15.7109375" style="3" customWidth="1"/>
    <col min="8" max="16384" width="15.7109375" style="3"/>
  </cols>
  <sheetData>
    <row r="1" spans="1:7" ht="24.95" customHeight="1"/>
    <row r="2" spans="1:7" ht="18">
      <c r="A2" s="80"/>
      <c r="B2" s="397" t="s">
        <v>0</v>
      </c>
      <c r="C2" s="397"/>
      <c r="D2" s="397"/>
      <c r="E2" s="397"/>
      <c r="F2" s="397"/>
      <c r="G2" s="397"/>
    </row>
    <row r="3" spans="1:7" ht="15" customHeight="1">
      <c r="B3" s="398" t="s">
        <v>1</v>
      </c>
      <c r="C3" s="398"/>
      <c r="D3" s="398"/>
      <c r="E3" s="398"/>
      <c r="F3" s="398"/>
      <c r="G3" s="398"/>
    </row>
    <row r="4" spans="1:7" ht="15" customHeight="1">
      <c r="B4" s="399" t="s">
        <v>350</v>
      </c>
      <c r="C4" s="399"/>
      <c r="D4" s="399"/>
      <c r="E4" s="399"/>
      <c r="F4" s="399"/>
      <c r="G4" s="399"/>
    </row>
    <row r="5" spans="1:7" ht="15.75">
      <c r="B5" s="400" t="s">
        <v>425</v>
      </c>
      <c r="C5" s="400"/>
      <c r="D5" s="400"/>
      <c r="E5" s="400"/>
      <c r="F5" s="400"/>
      <c r="G5" s="400"/>
    </row>
    <row r="6" spans="1:7" ht="12.75" customHeight="1">
      <c r="B6" s="401" t="s">
        <v>3</v>
      </c>
      <c r="C6" s="401"/>
      <c r="D6" s="401"/>
      <c r="E6" s="401"/>
      <c r="F6" s="401"/>
      <c r="G6" s="401"/>
    </row>
    <row r="7" spans="1:7" ht="6" customHeight="1">
      <c r="B7" s="4"/>
      <c r="C7" s="317"/>
      <c r="D7" s="4"/>
      <c r="E7" s="86"/>
      <c r="F7" s="4"/>
      <c r="G7" s="4"/>
    </row>
    <row r="8" spans="1:7" ht="12.95" customHeight="1">
      <c r="B8" s="181"/>
      <c r="C8" s="181"/>
      <c r="D8" s="182" t="s">
        <v>5</v>
      </c>
      <c r="E8" s="183"/>
      <c r="F8" s="332">
        <v>45565</v>
      </c>
      <c r="G8" s="332">
        <v>45199</v>
      </c>
    </row>
    <row r="9" spans="1:7" ht="8.4499999999999993" customHeight="1">
      <c r="B9" s="181"/>
      <c r="C9" s="181"/>
      <c r="D9" s="185"/>
      <c r="E9" s="185"/>
      <c r="F9" s="186"/>
      <c r="G9" s="186"/>
    </row>
    <row r="10" spans="1:7" ht="12.95" customHeight="1">
      <c r="B10" s="187" t="s">
        <v>394</v>
      </c>
      <c r="C10" s="187"/>
      <c r="D10" s="182"/>
      <c r="E10" s="188"/>
      <c r="F10" s="203">
        <f>SUM(F11:F13)</f>
        <v>323221</v>
      </c>
      <c r="G10" s="203">
        <f>SUM(G11:G13)</f>
        <v>294729</v>
      </c>
    </row>
    <row r="11" spans="1:7" ht="12.95" customHeight="1">
      <c r="B11" s="114" t="s">
        <v>351</v>
      </c>
      <c r="C11" s="114"/>
      <c r="D11" s="114"/>
      <c r="E11" s="189"/>
      <c r="F11" s="334">
        <f>DRE!F16</f>
        <v>1049</v>
      </c>
      <c r="G11" s="219">
        <v>0</v>
      </c>
    </row>
    <row r="12" spans="1:7" ht="12.95" customHeight="1">
      <c r="B12" s="181" t="s">
        <v>401</v>
      </c>
      <c r="C12" s="181"/>
      <c r="D12" s="181"/>
      <c r="E12" s="191"/>
      <c r="F12" s="219" t="s">
        <v>393</v>
      </c>
      <c r="G12" s="219">
        <v>0</v>
      </c>
    </row>
    <row r="13" spans="1:7" ht="12.95" customHeight="1">
      <c r="B13" s="181" t="s">
        <v>352</v>
      </c>
      <c r="C13" s="181"/>
      <c r="D13" s="197" t="s">
        <v>411</v>
      </c>
      <c r="E13" s="132"/>
      <c r="F13" s="289">
        <f>DRE!F36</f>
        <v>322172</v>
      </c>
      <c r="G13" s="132">
        <v>294729</v>
      </c>
    </row>
    <row r="14" spans="1:7" ht="12.95" customHeight="1">
      <c r="B14" s="187" t="s">
        <v>353</v>
      </c>
      <c r="C14" s="187"/>
      <c r="D14" s="187"/>
      <c r="E14" s="183"/>
      <c r="F14" s="203">
        <f>SUM(F15:F17)</f>
        <v>7906</v>
      </c>
      <c r="G14" s="203">
        <f>SUM(G15:G17)</f>
        <v>9873</v>
      </c>
    </row>
    <row r="15" spans="1:7" ht="12.95" customHeight="1">
      <c r="B15" s="181" t="s">
        <v>354</v>
      </c>
      <c r="C15" s="181"/>
      <c r="D15" s="181"/>
      <c r="E15" s="191"/>
      <c r="F15" s="219">
        <v>0</v>
      </c>
      <c r="G15" s="219">
        <v>0</v>
      </c>
    </row>
    <row r="16" spans="1:7" ht="12.95" customHeight="1">
      <c r="B16" s="181" t="s">
        <v>418</v>
      </c>
      <c r="C16" s="181"/>
      <c r="D16" s="181"/>
      <c r="E16" s="191"/>
      <c r="F16" s="334">
        <f>-DRE!F28</f>
        <v>821</v>
      </c>
      <c r="G16" s="219">
        <v>0</v>
      </c>
    </row>
    <row r="17" spans="2:7" ht="12.95" customHeight="1">
      <c r="B17" s="181" t="s">
        <v>355</v>
      </c>
      <c r="C17" s="181"/>
      <c r="D17" s="197"/>
      <c r="E17" s="197"/>
      <c r="F17" s="286">
        <f>-DRE!F33-DVA!F22-F40+DRE!F21</f>
        <v>7085</v>
      </c>
      <c r="G17" s="286">
        <v>9873</v>
      </c>
    </row>
    <row r="18" spans="2:7" ht="12.95" customHeight="1">
      <c r="B18" s="187" t="s">
        <v>356</v>
      </c>
      <c r="C18" s="187"/>
      <c r="D18" s="187"/>
      <c r="E18" s="183"/>
      <c r="F18" s="203">
        <f>F10-F14</f>
        <v>315315</v>
      </c>
      <c r="G18" s="203">
        <f>G10-G14</f>
        <v>284856</v>
      </c>
    </row>
    <row r="19" spans="2:7" ht="6" customHeight="1">
      <c r="B19" s="181"/>
      <c r="C19" s="181"/>
      <c r="D19" s="181"/>
      <c r="E19" s="191"/>
      <c r="F19" s="220"/>
      <c r="G19" s="220"/>
    </row>
    <row r="20" spans="2:7" ht="12.95" customHeight="1">
      <c r="B20" s="187" t="s">
        <v>357</v>
      </c>
      <c r="C20" s="187"/>
      <c r="D20" s="187"/>
      <c r="E20" s="183"/>
      <c r="F20" s="203">
        <f>SUM(F21:F22)</f>
        <v>1213</v>
      </c>
      <c r="G20" s="203">
        <f>SUM(G21:G22)</f>
        <v>1202</v>
      </c>
    </row>
    <row r="21" spans="2:7" ht="12.95" customHeight="1">
      <c r="B21" s="181" t="s">
        <v>341</v>
      </c>
      <c r="C21" s="181"/>
      <c r="D21" s="181"/>
      <c r="E21" s="191"/>
      <c r="F21" s="219">
        <v>0</v>
      </c>
      <c r="G21" s="219">
        <v>0</v>
      </c>
    </row>
    <row r="22" spans="2:7" ht="12.95" customHeight="1">
      <c r="B22" s="181" t="s">
        <v>358</v>
      </c>
      <c r="C22" s="181"/>
      <c r="D22" s="181"/>
      <c r="E22" s="191"/>
      <c r="F22" s="200">
        <v>1213</v>
      </c>
      <c r="G22" s="201">
        <v>1202</v>
      </c>
    </row>
    <row r="23" spans="2:7" ht="12.95" customHeight="1">
      <c r="B23" s="187" t="s">
        <v>402</v>
      </c>
      <c r="C23" s="187"/>
      <c r="D23" s="187"/>
      <c r="E23" s="183"/>
      <c r="F23" s="154">
        <f>F18+F21-F22</f>
        <v>314102</v>
      </c>
      <c r="G23" s="154">
        <f>G18+G21-G22</f>
        <v>283654</v>
      </c>
    </row>
    <row r="24" spans="2:7" ht="6" customHeight="1">
      <c r="B24" s="185"/>
      <c r="C24" s="185"/>
      <c r="D24" s="185"/>
      <c r="E24" s="185"/>
      <c r="F24" s="221"/>
      <c r="G24" s="221"/>
    </row>
    <row r="25" spans="2:7" ht="12.95" customHeight="1">
      <c r="B25" s="187" t="s">
        <v>359</v>
      </c>
      <c r="C25" s="187"/>
      <c r="D25" s="187"/>
      <c r="E25" s="183"/>
      <c r="F25" s="222">
        <f>SUM(F26:F29)</f>
        <v>121</v>
      </c>
      <c r="G25" s="222">
        <f>SUM(G26:G29)</f>
        <v>67</v>
      </c>
    </row>
    <row r="26" spans="2:7" ht="12.95" customHeight="1">
      <c r="B26" s="114" t="s">
        <v>360</v>
      </c>
      <c r="C26" s="114"/>
      <c r="D26" s="114"/>
      <c r="E26" s="189"/>
      <c r="F26" s="219">
        <v>0</v>
      </c>
      <c r="G26" s="219">
        <v>0</v>
      </c>
    </row>
    <row r="27" spans="2:7" ht="12.95" customHeight="1">
      <c r="B27" s="114" t="s">
        <v>361</v>
      </c>
      <c r="C27" s="114"/>
      <c r="D27" s="114"/>
      <c r="E27" s="189"/>
      <c r="F27" s="374">
        <f>DRE!F45</f>
        <v>121</v>
      </c>
      <c r="G27" s="223">
        <v>67</v>
      </c>
    </row>
    <row r="28" spans="2:7" ht="12.95" customHeight="1">
      <c r="B28" s="114" t="s">
        <v>362</v>
      </c>
      <c r="C28" s="114"/>
      <c r="D28" s="114"/>
      <c r="E28" s="189"/>
      <c r="F28" s="219">
        <v>0</v>
      </c>
      <c r="G28" s="219">
        <v>0</v>
      </c>
    </row>
    <row r="29" spans="2:7" ht="12.95" customHeight="1">
      <c r="B29" s="114" t="s">
        <v>363</v>
      </c>
      <c r="C29" s="114"/>
      <c r="D29" s="114"/>
      <c r="E29" s="189"/>
      <c r="F29" s="219">
        <v>0</v>
      </c>
      <c r="G29" s="219">
        <v>0</v>
      </c>
    </row>
    <row r="30" spans="2:7" ht="12.95" customHeight="1">
      <c r="B30" s="187" t="s">
        <v>364</v>
      </c>
      <c r="C30" s="187"/>
      <c r="D30" s="187"/>
      <c r="E30" s="183"/>
      <c r="F30" s="203">
        <f>F23+F25</f>
        <v>314223</v>
      </c>
      <c r="G30" s="203">
        <f>G23+G25</f>
        <v>283721</v>
      </c>
    </row>
    <row r="31" spans="2:7" ht="6" customHeight="1">
      <c r="B31" s="181"/>
      <c r="C31" s="181"/>
      <c r="D31" s="181"/>
      <c r="E31" s="191"/>
      <c r="F31" s="132"/>
      <c r="G31" s="132"/>
    </row>
    <row r="32" spans="2:7" ht="12.95" customHeight="1">
      <c r="B32" s="187" t="s">
        <v>365</v>
      </c>
      <c r="C32" s="187"/>
      <c r="D32" s="187"/>
      <c r="E32" s="183"/>
      <c r="F32" s="203">
        <f>F34+F39+F43+F46</f>
        <v>328071</v>
      </c>
      <c r="G32" s="203">
        <f>G34+G39+G43+G46</f>
        <v>303029</v>
      </c>
    </row>
    <row r="33" spans="2:7" s="79" customFormat="1" ht="6" customHeight="1">
      <c r="B33" s="213"/>
      <c r="C33" s="213"/>
      <c r="D33" s="213"/>
      <c r="E33" s="224"/>
      <c r="F33" s="225"/>
      <c r="G33" s="225"/>
    </row>
    <row r="34" spans="2:7" s="79" customFormat="1" ht="12.95" customHeight="1">
      <c r="B34" s="187" t="s">
        <v>366</v>
      </c>
      <c r="C34" s="187"/>
      <c r="D34" s="187"/>
      <c r="E34" s="187">
        <v>181353</v>
      </c>
      <c r="F34" s="203">
        <f>SUM(F35:F38)</f>
        <v>327450</v>
      </c>
      <c r="G34" s="203">
        <f>SUM(G35:G38)</f>
        <v>302519</v>
      </c>
    </row>
    <row r="35" spans="2:7" s="79" customFormat="1" ht="12.95" customHeight="1">
      <c r="B35" s="114" t="s">
        <v>367</v>
      </c>
      <c r="C35" s="114"/>
      <c r="D35" s="114"/>
      <c r="E35" s="189"/>
      <c r="F35" s="200">
        <f>-DRE!F34-F38</f>
        <v>320631</v>
      </c>
      <c r="G35" s="201">
        <v>296537</v>
      </c>
    </row>
    <row r="36" spans="2:7" s="79" customFormat="1" ht="12.95" customHeight="1">
      <c r="B36" s="114" t="s">
        <v>368</v>
      </c>
      <c r="C36" s="114"/>
      <c r="D36" s="114"/>
      <c r="E36" s="189"/>
      <c r="F36" s="375">
        <v>0</v>
      </c>
      <c r="G36" s="219">
        <v>0</v>
      </c>
    </row>
    <row r="37" spans="2:7" s="79" customFormat="1" ht="12.95" customHeight="1">
      <c r="B37" s="114" t="s">
        <v>45</v>
      </c>
      <c r="C37" s="114"/>
      <c r="D37" s="114"/>
      <c r="E37" s="189">
        <v>181353</v>
      </c>
      <c r="F37" s="375">
        <v>0</v>
      </c>
      <c r="G37" s="219">
        <v>0</v>
      </c>
    </row>
    <row r="38" spans="2:7" s="79" customFormat="1" ht="12.95" customHeight="1">
      <c r="B38" s="114" t="s">
        <v>369</v>
      </c>
      <c r="C38" s="114"/>
      <c r="D38" s="114"/>
      <c r="E38" s="189"/>
      <c r="F38" s="200">
        <v>6819</v>
      </c>
      <c r="G38" s="201">
        <v>5982</v>
      </c>
    </row>
    <row r="39" spans="2:7" s="79" customFormat="1" ht="12.95" customHeight="1">
      <c r="B39" s="187" t="s">
        <v>370</v>
      </c>
      <c r="C39" s="187"/>
      <c r="D39" s="187"/>
      <c r="E39" s="183"/>
      <c r="F39" s="203">
        <f>SUM(F40:F42)</f>
        <v>490</v>
      </c>
      <c r="G39" s="203">
        <f>SUM(G40:G42)</f>
        <v>172</v>
      </c>
    </row>
    <row r="40" spans="2:7" s="79" customFormat="1" ht="12.95" customHeight="1">
      <c r="B40" s="114" t="s">
        <v>371</v>
      </c>
      <c r="C40" s="114"/>
      <c r="D40" s="114"/>
      <c r="E40" s="189"/>
      <c r="F40" s="200">
        <v>490</v>
      </c>
      <c r="G40" s="201">
        <v>172</v>
      </c>
    </row>
    <row r="41" spans="2:7" s="79" customFormat="1" ht="12.95" customHeight="1">
      <c r="B41" s="114" t="s">
        <v>372</v>
      </c>
      <c r="C41" s="114"/>
      <c r="D41" s="114"/>
      <c r="E41" s="189"/>
      <c r="F41" s="201">
        <v>0</v>
      </c>
      <c r="G41" s="201">
        <v>0</v>
      </c>
    </row>
    <row r="42" spans="2:7" s="79" customFormat="1" ht="12.95" customHeight="1">
      <c r="B42" s="114" t="s">
        <v>373</v>
      </c>
      <c r="C42" s="114"/>
      <c r="D42" s="114"/>
      <c r="E42" s="189"/>
      <c r="F42" s="201">
        <v>0</v>
      </c>
      <c r="G42" s="201">
        <v>0</v>
      </c>
    </row>
    <row r="43" spans="2:7" s="79" customFormat="1" ht="12.95" customHeight="1">
      <c r="B43" s="187" t="s">
        <v>374</v>
      </c>
      <c r="C43" s="187"/>
      <c r="D43" s="187"/>
      <c r="E43" s="183"/>
      <c r="F43" s="222">
        <f>SUM(F44:F45)</f>
        <v>131</v>
      </c>
      <c r="G43" s="222">
        <f>SUM(G44:G45)</f>
        <v>338</v>
      </c>
    </row>
    <row r="44" spans="2:7" s="79" customFormat="1" ht="12.95" customHeight="1">
      <c r="B44" s="114" t="s">
        <v>375</v>
      </c>
      <c r="C44" s="114"/>
      <c r="D44" s="114"/>
      <c r="E44" s="201">
        <v>0</v>
      </c>
      <c r="F44" s="200">
        <f>-DRE!F46</f>
        <v>131</v>
      </c>
      <c r="G44" s="201">
        <v>338</v>
      </c>
    </row>
    <row r="45" spans="2:7" s="79" customFormat="1" ht="12.95" customHeight="1">
      <c r="B45" s="114" t="s">
        <v>376</v>
      </c>
      <c r="C45" s="114"/>
      <c r="D45" s="114"/>
      <c r="E45" s="201">
        <v>0</v>
      </c>
      <c r="F45" s="201">
        <v>0</v>
      </c>
      <c r="G45" s="201">
        <v>0</v>
      </c>
    </row>
    <row r="46" spans="2:7" s="79" customFormat="1" ht="12.95" customHeight="1">
      <c r="B46" s="187" t="s">
        <v>377</v>
      </c>
      <c r="C46" s="187"/>
      <c r="D46" s="187"/>
      <c r="E46" s="183"/>
      <c r="F46" s="222">
        <v>0</v>
      </c>
      <c r="G46" s="222">
        <v>0</v>
      </c>
    </row>
    <row r="47" spans="2:7" s="79" customFormat="1" ht="12.95" customHeight="1">
      <c r="B47" s="114" t="s">
        <v>378</v>
      </c>
      <c r="C47" s="114"/>
      <c r="D47" s="114"/>
      <c r="E47" s="189"/>
      <c r="F47" s="201">
        <v>0</v>
      </c>
      <c r="G47" s="201">
        <v>0</v>
      </c>
    </row>
    <row r="48" spans="2:7" s="79" customFormat="1" ht="12.95" customHeight="1">
      <c r="B48" s="114" t="s">
        <v>379</v>
      </c>
      <c r="C48" s="114"/>
      <c r="D48" s="114"/>
      <c r="E48" s="189"/>
      <c r="F48" s="201">
        <v>0</v>
      </c>
      <c r="G48" s="201">
        <v>0</v>
      </c>
    </row>
    <row r="49" spans="1:7" ht="12.95" customHeight="1">
      <c r="B49" s="187" t="s">
        <v>380</v>
      </c>
      <c r="C49" s="187"/>
      <c r="D49" s="182" t="s">
        <v>386</v>
      </c>
      <c r="E49" s="188"/>
      <c r="F49" s="203">
        <f>F30-F32</f>
        <v>-13848</v>
      </c>
      <c r="G49" s="203">
        <f>G30-G32</f>
        <v>-19308</v>
      </c>
    </row>
    <row r="50" spans="1:7" ht="12.95" customHeight="1">
      <c r="B50" s="131" t="s">
        <v>292</v>
      </c>
      <c r="C50" s="131"/>
      <c r="D50" s="131"/>
      <c r="E50" s="131"/>
      <c r="F50" s="132"/>
      <c r="G50" s="132"/>
    </row>
    <row r="51" spans="1:7" ht="16.5" customHeight="1">
      <c r="B51" s="81"/>
      <c r="C51" s="81"/>
      <c r="D51" s="81"/>
      <c r="E51" s="151"/>
      <c r="F51" s="82"/>
      <c r="G51" s="178"/>
    </row>
    <row r="52" spans="1:7" ht="16.5" customHeight="1">
      <c r="B52" s="81"/>
      <c r="C52" s="81"/>
      <c r="D52" s="81"/>
      <c r="E52" s="151"/>
      <c r="F52" s="82"/>
      <c r="G52" s="178"/>
    </row>
    <row r="53" spans="1:7" ht="16.5" customHeight="1">
      <c r="B53" s="81"/>
      <c r="C53" s="81"/>
      <c r="D53" s="81"/>
      <c r="E53" s="151"/>
      <c r="F53" s="82"/>
      <c r="G53" s="178"/>
    </row>
    <row r="54" spans="1:7" ht="16.5" customHeight="1">
      <c r="B54" s="81"/>
      <c r="C54" s="81"/>
      <c r="D54" s="81"/>
      <c r="E54" s="77"/>
      <c r="F54" s="82"/>
      <c r="G54" s="82"/>
    </row>
    <row r="55" spans="1:7" ht="15.75">
      <c r="B55" s="152" t="s">
        <v>348</v>
      </c>
      <c r="C55" s="316"/>
      <c r="D55" s="388" t="s">
        <v>24</v>
      </c>
      <c r="E55" s="388"/>
      <c r="F55" s="388"/>
      <c r="G55" s="388"/>
    </row>
    <row r="56" spans="1:7" ht="12.95" customHeight="1">
      <c r="B56" s="153" t="s">
        <v>316</v>
      </c>
      <c r="C56" s="314"/>
      <c r="D56" s="390" t="s">
        <v>420</v>
      </c>
      <c r="E56" s="390"/>
      <c r="F56" s="390"/>
      <c r="G56" s="390"/>
    </row>
    <row r="57" spans="1:7" ht="12.95" customHeight="1">
      <c r="A57" s="76"/>
      <c r="B57" s="153" t="s">
        <v>349</v>
      </c>
      <c r="C57" s="314"/>
      <c r="D57" s="396" t="s">
        <v>26</v>
      </c>
      <c r="E57" s="396"/>
      <c r="F57" s="396"/>
      <c r="G57" s="396"/>
    </row>
    <row r="59" spans="1:7">
      <c r="F59" s="79"/>
      <c r="G59" s="79"/>
    </row>
  </sheetData>
  <customSheetViews>
    <customSheetView guid="{1B7CC90F-CCF9-46D0-9122-4DE60E5856BC}" showPageBreaks="1" showGridLines="0" fitToPage="1" printArea="1" topLeftCell="A13">
      <selection activeCell="B49" sqref="B49:C49"/>
      <pageMargins left="0.19685039370078741" right="0.19685039370078741" top="0.39370078740157483" bottom="0" header="0" footer="0"/>
      <printOptions horizontalCentered="1"/>
      <pageSetup paperSize="9" fitToHeight="0" orientation="portrait" r:id="rId1"/>
      <headerFooter alignWithMargins="0"/>
    </customSheetView>
    <customSheetView guid="{57890963-C018-4FDE-BDEE-A1EE2FE888E7}" showPageBreaks="1" showGridLines="0" fitToPage="1" printArea="1" topLeftCell="A13">
      <selection activeCell="B49" sqref="B49:C49"/>
      <pageMargins left="0.19685039370078741" right="0.19685039370078741" top="0.39370078740157483" bottom="0" header="0" footer="0"/>
      <printOptions horizontalCentered="1"/>
      <pageSetup paperSize="9" fitToHeight="0" orientation="portrait" r:id="rId2"/>
      <headerFooter alignWithMargins="0"/>
    </customSheetView>
    <customSheetView guid="{E840AE61-ECCC-495D-8C65-5AE96802DB82}" showPageBreaks="1" showGridLines="0" fitToPage="1" printArea="1">
      <selection activeCell="I11" sqref="I11"/>
      <pageMargins left="0.19685039370078741" right="0.19685039370078741" top="0.39370078740157483" bottom="0" header="0" footer="0"/>
      <printOptions horizontalCentered="1"/>
      <pageSetup paperSize="9" fitToHeight="0" orientation="portrait" r:id="rId3"/>
      <headerFooter alignWithMargins="0"/>
    </customSheetView>
    <customSheetView guid="{F43BE92A-F371-43E5-A937-89028AD0234F}" scale="130" showPageBreaks="1" showGridLines="0" fitToPage="1" printArea="1">
      <selection activeCell="D56" sqref="D56:G56"/>
      <pageMargins left="0.19685039370078741" right="0.19685039370078741" top="0.39370078740157483" bottom="0" header="0" footer="0"/>
      <printOptions horizontalCentered="1"/>
      <pageSetup paperSize="9" fitToHeight="0" orientation="portrait" r:id="rId4"/>
      <headerFooter alignWithMargins="0"/>
    </customSheetView>
  </customSheetViews>
  <mergeCells count="8">
    <mergeCell ref="D56:G56"/>
    <mergeCell ref="D57:G57"/>
    <mergeCell ref="B2:G2"/>
    <mergeCell ref="B3:G3"/>
    <mergeCell ref="B4:G4"/>
    <mergeCell ref="B5:G5"/>
    <mergeCell ref="B6:G6"/>
    <mergeCell ref="D55:G55"/>
  </mergeCells>
  <printOptions horizontalCentered="1"/>
  <pageMargins left="0.19685039370078741" right="0.19685039370078741" top="0.39370078740157483" bottom="0" header="0" footer="0"/>
  <pageSetup paperSize="9" fitToHeight="0" orientation="portrait" r:id="rId5"/>
  <headerFooter alignWithMargins="0"/>
  <ignoredErrors>
    <ignoredError sqref="F43:G4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0"/>
  <sheetViews>
    <sheetView showGridLines="0" topLeftCell="A4" zoomScaleNormal="115" workbookViewId="0">
      <selection activeCell="A51" sqref="A51:XFD51"/>
    </sheetView>
  </sheetViews>
  <sheetFormatPr defaultColWidth="9.140625" defaultRowHeight="12"/>
  <cols>
    <col min="1" max="1" width="4.7109375" style="265" customWidth="1"/>
    <col min="2" max="2" width="2.85546875" style="265" customWidth="1"/>
    <col min="3" max="3" width="45.7109375" style="264" customWidth="1"/>
    <col min="4" max="4" width="5.7109375" style="136" customWidth="1"/>
    <col min="5" max="5" width="1.42578125" style="265" customWidth="1"/>
    <col min="6" max="7" width="15.7109375" style="265" customWidth="1"/>
    <col min="8" max="9" width="9.140625" style="265" customWidth="1"/>
    <col min="10" max="16384" width="9.140625" style="265"/>
  </cols>
  <sheetData>
    <row r="1" spans="2:10">
      <c r="B1" s="265">
        <v>20</v>
      </c>
      <c r="C1" s="264">
        <v>270</v>
      </c>
      <c r="D1" s="136">
        <v>40</v>
      </c>
      <c r="E1" s="265">
        <v>10</v>
      </c>
      <c r="F1" s="265">
        <v>100</v>
      </c>
      <c r="G1" s="265">
        <v>100</v>
      </c>
    </row>
    <row r="2" spans="2:10" s="270" customFormat="1" ht="15" customHeight="1">
      <c r="B2" s="407" t="s">
        <v>0</v>
      </c>
      <c r="C2" s="407"/>
      <c r="D2" s="407"/>
      <c r="E2" s="407"/>
      <c r="F2" s="407"/>
      <c r="G2" s="407"/>
    </row>
    <row r="3" spans="2:10" s="270" customFormat="1" ht="15" customHeight="1">
      <c r="B3" s="408" t="s">
        <v>1</v>
      </c>
      <c r="C3" s="408"/>
      <c r="D3" s="408"/>
      <c r="E3" s="408"/>
      <c r="F3" s="408"/>
      <c r="G3" s="408"/>
    </row>
    <row r="4" spans="2:10" s="270" customFormat="1" ht="15" customHeight="1">
      <c r="B4" s="409" t="s">
        <v>419</v>
      </c>
      <c r="C4" s="409"/>
      <c r="D4" s="409"/>
      <c r="E4" s="409"/>
      <c r="F4" s="409"/>
      <c r="G4" s="409"/>
    </row>
    <row r="5" spans="2:10" s="270" customFormat="1" ht="12.95" customHeight="1">
      <c r="B5" s="410" t="s">
        <v>426</v>
      </c>
      <c r="C5" s="410"/>
      <c r="D5" s="410"/>
      <c r="E5" s="410"/>
      <c r="F5" s="410"/>
      <c r="G5" s="410"/>
    </row>
    <row r="6" spans="2:10" s="270" customFormat="1" ht="12.95" customHeight="1">
      <c r="B6" s="411" t="s">
        <v>3</v>
      </c>
      <c r="C6" s="411"/>
      <c r="D6" s="411"/>
      <c r="E6" s="411"/>
      <c r="F6" s="411"/>
      <c r="G6" s="411"/>
    </row>
    <row r="7" spans="2:10" ht="3" customHeight="1">
      <c r="B7" s="212"/>
      <c r="C7" s="212"/>
      <c r="D7" s="212"/>
      <c r="E7" s="212"/>
      <c r="F7" s="212"/>
      <c r="G7" s="212"/>
      <c r="H7" s="238"/>
    </row>
    <row r="8" spans="2:10" s="238" customFormat="1" ht="12.75">
      <c r="B8" s="213"/>
      <c r="C8" s="213"/>
      <c r="D8" s="232" t="s">
        <v>5</v>
      </c>
      <c r="E8" s="183"/>
      <c r="F8" s="332">
        <v>45565</v>
      </c>
      <c r="G8" s="333">
        <v>45199</v>
      </c>
    </row>
    <row r="9" spans="2:10" s="238" customFormat="1" ht="3" customHeight="1">
      <c r="B9" s="254"/>
      <c r="C9" s="254"/>
      <c r="D9" s="214"/>
      <c r="F9" s="271"/>
      <c r="G9" s="271"/>
    </row>
    <row r="10" spans="2:10" s="238" customFormat="1" ht="12.75">
      <c r="B10" s="187" t="s">
        <v>285</v>
      </c>
      <c r="C10" s="187"/>
      <c r="D10" s="232" t="s">
        <v>386</v>
      </c>
      <c r="E10" s="183"/>
      <c r="F10" s="208">
        <f>DRE!F52</f>
        <v>-13848</v>
      </c>
      <c r="G10" s="208">
        <f>DRE!G52</f>
        <v>-19308</v>
      </c>
    </row>
    <row r="11" spans="2:10" s="238" customFormat="1" ht="12.75">
      <c r="B11" s="254" t="s">
        <v>398</v>
      </c>
      <c r="C11" s="254"/>
      <c r="D11" s="215"/>
      <c r="E11" s="258"/>
      <c r="F11" s="272"/>
      <c r="G11" s="273"/>
    </row>
    <row r="12" spans="2:10" s="238" customFormat="1" ht="12.75">
      <c r="B12" s="274" t="s">
        <v>397</v>
      </c>
      <c r="C12" s="258"/>
      <c r="D12" s="215"/>
      <c r="E12" s="258"/>
      <c r="F12" s="272"/>
      <c r="G12" s="273"/>
    </row>
    <row r="13" spans="2:10" s="238" customFormat="1" ht="12.75">
      <c r="B13" s="258"/>
      <c r="C13" s="258" t="s">
        <v>414</v>
      </c>
      <c r="D13" s="215"/>
      <c r="E13" s="258"/>
      <c r="F13" s="272">
        <f>DVA!F22</f>
        <v>1213</v>
      </c>
      <c r="G13" s="272">
        <v>1202</v>
      </c>
      <c r="H13" s="275"/>
      <c r="J13" s="275"/>
    </row>
    <row r="14" spans="2:10" s="238" customFormat="1" ht="12.75">
      <c r="B14" s="258"/>
      <c r="C14" s="258" t="s">
        <v>417</v>
      </c>
      <c r="D14" s="215"/>
      <c r="E14" s="258"/>
      <c r="F14" s="272">
        <v>-592</v>
      </c>
      <c r="G14" s="272">
        <v>-42</v>
      </c>
      <c r="I14" s="275"/>
      <c r="J14" s="275"/>
    </row>
    <row r="15" spans="2:10" s="238" customFormat="1" ht="12.75">
      <c r="B15" s="258"/>
      <c r="C15" s="276" t="s">
        <v>327</v>
      </c>
      <c r="D15" s="215"/>
      <c r="E15" s="258"/>
      <c r="F15" s="272">
        <v>0</v>
      </c>
      <c r="G15" s="216">
        <v>0</v>
      </c>
      <c r="I15" s="275"/>
    </row>
    <row r="16" spans="2:10" s="238" customFormat="1" ht="12.75">
      <c r="B16" s="258"/>
      <c r="C16" s="277" t="s">
        <v>266</v>
      </c>
      <c r="D16" s="215"/>
      <c r="E16" s="258"/>
      <c r="F16" s="272">
        <v>1252</v>
      </c>
      <c r="G16" s="278">
        <v>2054</v>
      </c>
    </row>
    <row r="17" spans="1:8" s="238" customFormat="1" ht="12.75">
      <c r="B17" s="395" t="s">
        <v>404</v>
      </c>
      <c r="C17" s="395"/>
      <c r="D17" s="395"/>
      <c r="E17" s="258"/>
      <c r="F17" s="208">
        <f>SUM(F10:F16)</f>
        <v>-11975</v>
      </c>
      <c r="G17" s="208">
        <f>SUM(G10:G16)</f>
        <v>-16094</v>
      </c>
    </row>
    <row r="18" spans="1:8" s="238" customFormat="1" ht="12.75">
      <c r="B18" s="274" t="s">
        <v>267</v>
      </c>
      <c r="C18" s="258"/>
      <c r="D18" s="215"/>
      <c r="E18" s="258"/>
      <c r="F18" s="272"/>
      <c r="G18" s="273"/>
    </row>
    <row r="19" spans="1:8" s="238" customFormat="1" ht="15" customHeight="1">
      <c r="B19" s="258"/>
      <c r="C19" s="277" t="s">
        <v>268</v>
      </c>
      <c r="D19" s="215"/>
      <c r="E19" s="258"/>
      <c r="F19" s="272">
        <v>-57</v>
      </c>
      <c r="G19" s="272">
        <v>-16</v>
      </c>
    </row>
    <row r="20" spans="1:8" s="238" customFormat="1" ht="12.75">
      <c r="B20" s="258"/>
      <c r="C20" s="277" t="s">
        <v>269</v>
      </c>
      <c r="D20" s="215"/>
      <c r="E20" s="258"/>
      <c r="F20" s="272">
        <v>-28</v>
      </c>
      <c r="G20" s="216">
        <v>0</v>
      </c>
    </row>
    <row r="21" spans="1:8" s="238" customFormat="1" ht="12.75">
      <c r="B21" s="258"/>
      <c r="C21" s="277" t="s">
        <v>384</v>
      </c>
      <c r="D21" s="217"/>
      <c r="E21" s="258"/>
      <c r="F21" s="272">
        <v>-58</v>
      </c>
      <c r="G21" s="272">
        <v>-55</v>
      </c>
    </row>
    <row r="22" spans="1:8" s="238" customFormat="1" ht="12.75">
      <c r="B22" s="258"/>
      <c r="C22" s="277" t="s">
        <v>328</v>
      </c>
      <c r="D22" s="215"/>
      <c r="E22" s="258"/>
      <c r="F22" s="272">
        <v>-693</v>
      </c>
      <c r="G22" s="272">
        <v>1659</v>
      </c>
    </row>
    <row r="23" spans="1:8" s="238" customFormat="1" ht="12.75">
      <c r="B23" s="258"/>
      <c r="C23" s="277" t="s">
        <v>415</v>
      </c>
      <c r="D23" s="215"/>
      <c r="E23" s="258"/>
      <c r="F23" s="272">
        <v>-8942</v>
      </c>
      <c r="G23" s="272">
        <v>-7688</v>
      </c>
    </row>
    <row r="24" spans="1:8" s="238" customFormat="1" ht="15" customHeight="1">
      <c r="B24" s="258"/>
      <c r="C24" s="277" t="s">
        <v>345</v>
      </c>
      <c r="D24" s="215"/>
      <c r="E24" s="258"/>
      <c r="F24" s="272">
        <v>-12928</v>
      </c>
      <c r="G24" s="216">
        <v>-18909</v>
      </c>
    </row>
    <row r="25" spans="1:8" s="238" customFormat="1" ht="15" customHeight="1">
      <c r="B25" s="258"/>
      <c r="C25" s="277" t="s">
        <v>408</v>
      </c>
      <c r="D25" s="215"/>
      <c r="E25" s="258"/>
      <c r="F25" s="272">
        <v>0</v>
      </c>
      <c r="G25" s="216">
        <v>0</v>
      </c>
    </row>
    <row r="26" spans="1:8" s="238" customFormat="1" ht="12.75">
      <c r="B26" s="258"/>
      <c r="C26" s="277" t="s">
        <v>12</v>
      </c>
      <c r="D26" s="215"/>
      <c r="E26" s="258"/>
      <c r="F26" s="272">
        <v>-5</v>
      </c>
      <c r="G26" s="272">
        <v>0</v>
      </c>
    </row>
    <row r="27" spans="1:8" s="238" customFormat="1" ht="12.75">
      <c r="B27" s="274" t="s">
        <v>270</v>
      </c>
      <c r="C27" s="277"/>
      <c r="D27" s="215"/>
      <c r="E27" s="258"/>
      <c r="F27" s="272"/>
      <c r="G27" s="273"/>
    </row>
    <row r="28" spans="1:8" s="238" customFormat="1" ht="12.75">
      <c r="A28" s="239"/>
      <c r="B28" s="279"/>
      <c r="C28" s="277" t="s">
        <v>9</v>
      </c>
      <c r="D28" s="218"/>
      <c r="E28" s="279"/>
      <c r="F28" s="272">
        <v>15923</v>
      </c>
      <c r="G28" s="272">
        <v>19600</v>
      </c>
    </row>
    <row r="29" spans="1:8" s="238" customFormat="1" ht="12.75">
      <c r="A29" s="239"/>
      <c r="B29" s="279"/>
      <c r="C29" s="277" t="s">
        <v>10</v>
      </c>
      <c r="D29" s="218"/>
      <c r="E29" s="279"/>
      <c r="F29" s="272">
        <v>17706</v>
      </c>
      <c r="G29" s="272">
        <v>27973</v>
      </c>
    </row>
    <row r="30" spans="1:8" s="238" customFormat="1" ht="12.75">
      <c r="A30" s="239"/>
      <c r="B30" s="279"/>
      <c r="C30" s="277" t="s">
        <v>409</v>
      </c>
      <c r="D30" s="218"/>
      <c r="E30" s="279"/>
      <c r="F30" s="272">
        <v>1293</v>
      </c>
      <c r="G30" s="272">
        <v>0</v>
      </c>
    </row>
    <row r="31" spans="1:8" s="239" customFormat="1" ht="12.75">
      <c r="B31" s="279"/>
      <c r="C31" s="277" t="s">
        <v>317</v>
      </c>
      <c r="D31" s="218"/>
      <c r="E31" s="279"/>
      <c r="F31" s="272">
        <v>0</v>
      </c>
      <c r="G31" s="272">
        <v>-312</v>
      </c>
    </row>
    <row r="32" spans="1:8" s="239" customFormat="1" ht="15" customHeight="1">
      <c r="B32" s="279"/>
      <c r="C32" s="277" t="s">
        <v>271</v>
      </c>
      <c r="D32" s="218"/>
      <c r="E32" s="279">
        <v>192797</v>
      </c>
      <c r="F32" s="272">
        <v>200</v>
      </c>
      <c r="G32" s="272">
        <v>2108</v>
      </c>
      <c r="H32" s="279"/>
    </row>
    <row r="33" spans="2:10" s="239" customFormat="1" ht="0.95" customHeight="1">
      <c r="B33" s="279"/>
      <c r="C33" s="280"/>
      <c r="D33" s="218"/>
      <c r="E33" s="279"/>
      <c r="F33" s="273"/>
      <c r="G33" s="273">
        <v>0</v>
      </c>
    </row>
    <row r="34" spans="2:10" s="239" customFormat="1" ht="16.149999999999999" customHeight="1">
      <c r="B34" s="395" t="s">
        <v>272</v>
      </c>
      <c r="C34" s="395"/>
      <c r="D34" s="395"/>
      <c r="E34" s="183"/>
      <c r="F34" s="208">
        <f>SUM(F17:F32)</f>
        <v>436</v>
      </c>
      <c r="G34" s="208">
        <f>SUM(G17:G32)</f>
        <v>8266</v>
      </c>
      <c r="H34" s="247"/>
    </row>
    <row r="35" spans="2:10" s="239" customFormat="1" ht="12.75">
      <c r="B35" s="281" t="s">
        <v>273</v>
      </c>
      <c r="C35" s="279"/>
      <c r="D35" s="218"/>
      <c r="E35" s="279"/>
      <c r="F35" s="273"/>
      <c r="G35" s="273"/>
    </row>
    <row r="36" spans="2:10" s="239" customFormat="1" ht="15" customHeight="1">
      <c r="B36" s="281"/>
      <c r="C36" s="279" t="s">
        <v>307</v>
      </c>
      <c r="D36" s="197"/>
      <c r="E36" s="192"/>
      <c r="F36" s="272">
        <v>41008</v>
      </c>
      <c r="G36" s="272">
        <v>-58259</v>
      </c>
      <c r="J36" s="247"/>
    </row>
    <row r="37" spans="2:10" s="239" customFormat="1" ht="12.75">
      <c r="B37" s="281"/>
      <c r="C37" s="277" t="s">
        <v>308</v>
      </c>
      <c r="D37" s="218"/>
      <c r="E37" s="279"/>
      <c r="F37" s="272">
        <v>635</v>
      </c>
      <c r="G37" s="272">
        <v>-3</v>
      </c>
      <c r="J37" s="247"/>
    </row>
    <row r="38" spans="2:10" s="367" customFormat="1" ht="16.350000000000001" customHeight="1">
      <c r="B38" s="402" t="s">
        <v>274</v>
      </c>
      <c r="C38" s="402"/>
      <c r="D38" s="365" t="s">
        <v>387</v>
      </c>
      <c r="E38" s="204"/>
      <c r="F38" s="366">
        <f>SUM(F35:F37)</f>
        <v>41643</v>
      </c>
      <c r="G38" s="366">
        <f>SUM(G35:G37)</f>
        <v>-58262</v>
      </c>
    </row>
    <row r="39" spans="2:10" s="239" customFormat="1" ht="0.95" customHeight="1">
      <c r="B39" s="279"/>
      <c r="C39" s="279"/>
      <c r="D39" s="218"/>
      <c r="E39" s="279"/>
      <c r="F39" s="273"/>
      <c r="G39" s="273">
        <v>0</v>
      </c>
    </row>
    <row r="40" spans="2:10" s="239" customFormat="1" ht="12.75">
      <c r="B40" s="281"/>
      <c r="C40" s="279" t="s">
        <v>381</v>
      </c>
      <c r="D40" s="218"/>
      <c r="E40" s="279">
        <v>46</v>
      </c>
      <c r="F40" s="216">
        <v>0</v>
      </c>
      <c r="G40" s="216">
        <v>0</v>
      </c>
    </row>
    <row r="41" spans="2:10" s="239" customFormat="1" ht="12.75">
      <c r="B41" s="281"/>
      <c r="C41" s="279" t="s">
        <v>275</v>
      </c>
      <c r="D41" s="218"/>
      <c r="E41" s="279"/>
      <c r="F41" s="216">
        <v>0</v>
      </c>
      <c r="G41" s="216">
        <v>0</v>
      </c>
    </row>
    <row r="42" spans="2:10" s="239" customFormat="1" ht="0.95" customHeight="1">
      <c r="B42" s="281"/>
      <c r="C42" s="279"/>
      <c r="D42" s="218"/>
      <c r="E42" s="279"/>
      <c r="F42" s="273"/>
      <c r="G42" s="273">
        <v>0</v>
      </c>
    </row>
    <row r="43" spans="2:10" s="239" customFormat="1" ht="16.350000000000001" customHeight="1">
      <c r="B43" s="402" t="s">
        <v>430</v>
      </c>
      <c r="C43" s="402"/>
      <c r="D43" s="402"/>
      <c r="E43" s="183"/>
      <c r="F43" s="208">
        <f>SUM(F39:F42)</f>
        <v>0</v>
      </c>
      <c r="G43" s="208">
        <f>SUM(G39:G42)</f>
        <v>0</v>
      </c>
    </row>
    <row r="44" spans="2:10" s="239" customFormat="1" ht="0.95" customHeight="1">
      <c r="B44" s="279"/>
      <c r="C44" s="279"/>
      <c r="D44" s="218"/>
      <c r="E44" s="279"/>
      <c r="F44" s="273"/>
      <c r="G44" s="273">
        <v>0</v>
      </c>
    </row>
    <row r="45" spans="2:10" s="239" customFormat="1" ht="12.75">
      <c r="B45" s="281" t="s">
        <v>276</v>
      </c>
      <c r="C45" s="279"/>
      <c r="D45" s="218"/>
      <c r="E45" s="279"/>
      <c r="F45" s="273"/>
      <c r="G45" s="273"/>
    </row>
    <row r="46" spans="2:10" s="239" customFormat="1" ht="12.75">
      <c r="B46" s="279"/>
      <c r="C46" s="279" t="s">
        <v>277</v>
      </c>
      <c r="D46" s="218"/>
      <c r="E46" s="279"/>
      <c r="F46" s="216"/>
      <c r="G46" s="216">
        <v>0</v>
      </c>
    </row>
    <row r="47" spans="2:10" s="239" customFormat="1" ht="12.75">
      <c r="B47" s="279"/>
      <c r="C47" s="277" t="s">
        <v>278</v>
      </c>
      <c r="D47" s="218"/>
      <c r="E47" s="279"/>
      <c r="F47" s="273"/>
      <c r="G47" s="273">
        <v>705</v>
      </c>
    </row>
    <row r="48" spans="2:10" s="239" customFormat="1" ht="12.75">
      <c r="B48" s="279"/>
      <c r="C48" s="277" t="s">
        <v>16</v>
      </c>
      <c r="D48" s="197" t="s">
        <v>412</v>
      </c>
      <c r="E48" s="192"/>
      <c r="F48" s="273">
        <v>-41709</v>
      </c>
      <c r="G48" s="273">
        <v>57081</v>
      </c>
    </row>
    <row r="49" spans="2:11" s="239" customFormat="1" ht="15" customHeight="1">
      <c r="B49" s="279"/>
      <c r="C49" s="277" t="s">
        <v>319</v>
      </c>
      <c r="D49" s="263" t="s">
        <v>347</v>
      </c>
      <c r="E49" s="279"/>
      <c r="F49" s="273">
        <v>303</v>
      </c>
      <c r="G49" s="273">
        <v>109</v>
      </c>
    </row>
    <row r="50" spans="2:11" s="238" customFormat="1" ht="0.95" customHeight="1">
      <c r="B50" s="258"/>
      <c r="C50" s="277"/>
      <c r="D50" s="215"/>
      <c r="E50" s="258"/>
      <c r="F50" s="273"/>
      <c r="G50" s="273">
        <v>0</v>
      </c>
    </row>
    <row r="51" spans="2:11" s="238" customFormat="1" ht="16.350000000000001" customHeight="1">
      <c r="B51" s="402" t="s">
        <v>431</v>
      </c>
      <c r="C51" s="402"/>
      <c r="D51" s="402"/>
      <c r="E51" s="183"/>
      <c r="F51" s="208">
        <f>SUM(F46:F50)</f>
        <v>-41406</v>
      </c>
      <c r="G51" s="208">
        <f>SUM(G46:G50)</f>
        <v>57895</v>
      </c>
    </row>
    <row r="52" spans="2:11" s="238" customFormat="1" ht="3" customHeight="1">
      <c r="B52" s="258"/>
      <c r="C52" s="258"/>
      <c r="D52" s="215"/>
      <c r="E52" s="258"/>
      <c r="F52" s="273"/>
      <c r="G52" s="273"/>
    </row>
    <row r="53" spans="2:11" s="238" customFormat="1" ht="16.350000000000001" customHeight="1">
      <c r="B53" s="402" t="s">
        <v>279</v>
      </c>
      <c r="C53" s="402"/>
      <c r="D53" s="232" t="s">
        <v>293</v>
      </c>
      <c r="E53" s="183"/>
      <c r="F53" s="208">
        <f>F34+F38+F43+F51</f>
        <v>673</v>
      </c>
      <c r="G53" s="208">
        <f>G34+G38+G43+G51</f>
        <v>7899</v>
      </c>
      <c r="H53" s="275"/>
    </row>
    <row r="54" spans="2:11" s="238" customFormat="1" ht="12.75">
      <c r="B54" s="274" t="s">
        <v>8</v>
      </c>
      <c r="C54" s="258"/>
      <c r="D54" s="215"/>
      <c r="E54" s="258"/>
      <c r="F54" s="273"/>
      <c r="G54" s="273"/>
    </row>
    <row r="55" spans="2:11" s="238" customFormat="1" ht="12.75" customHeight="1">
      <c r="B55" s="279"/>
      <c r="C55" s="279" t="s">
        <v>280</v>
      </c>
      <c r="D55" s="296"/>
      <c r="E55" s="279"/>
      <c r="F55" s="273">
        <v>37988</v>
      </c>
      <c r="G55" s="273">
        <v>26674</v>
      </c>
    </row>
    <row r="56" spans="2:11" s="239" customFormat="1" ht="12.75" customHeight="1">
      <c r="B56" s="279"/>
      <c r="C56" s="279" t="s">
        <v>281</v>
      </c>
      <c r="D56" s="218"/>
      <c r="E56" s="279"/>
      <c r="F56" s="273">
        <f>BP!C9</f>
        <v>38661</v>
      </c>
      <c r="G56" s="273">
        <v>34573</v>
      </c>
      <c r="H56" s="247"/>
    </row>
    <row r="57" spans="2:11" s="238" customFormat="1" ht="0.95" customHeight="1">
      <c r="B57" s="258"/>
      <c r="C57" s="258"/>
      <c r="D57" s="215"/>
      <c r="E57" s="258"/>
      <c r="F57" s="273"/>
      <c r="G57" s="273">
        <v>0</v>
      </c>
      <c r="K57" s="239"/>
    </row>
    <row r="58" spans="2:11" s="239" customFormat="1" ht="16.350000000000001" customHeight="1">
      <c r="B58" s="402" t="s">
        <v>279</v>
      </c>
      <c r="C58" s="402"/>
      <c r="D58" s="232" t="s">
        <v>293</v>
      </c>
      <c r="E58" s="183"/>
      <c r="F58" s="208">
        <f>F56-F55</f>
        <v>673</v>
      </c>
      <c r="G58" s="208">
        <f>G56-G55</f>
        <v>7899</v>
      </c>
    </row>
    <row r="59" spans="2:11" s="239" customFormat="1" ht="0.95" customHeight="1">
      <c r="B59" s="279"/>
      <c r="C59" s="279"/>
      <c r="D59" s="218"/>
      <c r="E59" s="279"/>
      <c r="F59" s="279"/>
      <c r="G59" s="208">
        <v>2785</v>
      </c>
    </row>
    <row r="60" spans="2:11" s="239" customFormat="1" ht="12.75">
      <c r="B60" s="282" t="s">
        <v>292</v>
      </c>
      <c r="C60" s="282"/>
      <c r="D60" s="268"/>
      <c r="E60" s="282"/>
      <c r="F60" s="282"/>
    </row>
    <row r="61" spans="2:11" s="238" customFormat="1" ht="15" customHeight="1">
      <c r="B61" s="283"/>
      <c r="C61" s="283"/>
      <c r="D61" s="269"/>
      <c r="E61" s="269"/>
      <c r="F61" s="290"/>
      <c r="G61" s="290"/>
      <c r="J61" s="3"/>
    </row>
    <row r="62" spans="2:11" s="238" customFormat="1" ht="15" customHeight="1">
      <c r="B62" s="283"/>
      <c r="C62" s="283"/>
      <c r="D62" s="269"/>
      <c r="E62" s="269"/>
      <c r="F62" s="290"/>
      <c r="G62" s="269"/>
    </row>
    <row r="63" spans="2:11" ht="15" customHeight="1">
      <c r="D63" s="406"/>
      <c r="E63" s="406"/>
      <c r="F63" s="406"/>
      <c r="G63" s="406"/>
    </row>
    <row r="64" spans="2:11" ht="13.5" customHeight="1">
      <c r="C64" s="294" t="s">
        <v>391</v>
      </c>
      <c r="D64" s="403" t="s">
        <v>24</v>
      </c>
      <c r="E64" s="403"/>
      <c r="F64" s="403"/>
      <c r="G64" s="403"/>
    </row>
    <row r="65" spans="3:15" ht="13.5" customHeight="1">
      <c r="C65" s="295" t="s">
        <v>390</v>
      </c>
      <c r="D65" s="404" t="s">
        <v>420</v>
      </c>
      <c r="E65" s="405"/>
      <c r="F65" s="405"/>
      <c r="G65" s="405"/>
    </row>
    <row r="66" spans="3:15" ht="12.95" customHeight="1">
      <c r="C66" s="295" t="s">
        <v>392</v>
      </c>
      <c r="D66" s="405" t="s">
        <v>26</v>
      </c>
      <c r="E66" s="405"/>
      <c r="F66" s="405"/>
      <c r="G66" s="405"/>
    </row>
    <row r="68" spans="3:15" ht="15.75">
      <c r="L68" s="388"/>
      <c r="M68" s="388"/>
      <c r="N68" s="388"/>
      <c r="O68" s="388"/>
    </row>
    <row r="69" spans="3:15" ht="15.75">
      <c r="L69" s="390"/>
      <c r="M69" s="390"/>
      <c r="N69" s="390"/>
      <c r="O69" s="390"/>
    </row>
    <row r="70" spans="3:15" ht="15.75">
      <c r="L70" s="396"/>
      <c r="M70" s="396"/>
      <c r="N70" s="396"/>
      <c r="O70" s="396"/>
    </row>
  </sheetData>
  <sheetProtection selectLockedCells="1" selectUnlockedCells="1"/>
  <customSheetViews>
    <customSheetView guid="{1B7CC90F-CCF9-46D0-9122-4DE60E5856BC}" showPageBreaks="1" showGridLines="0" fitToPage="1" printArea="1" topLeftCell="A16">
      <selection activeCell="A51" sqref="A51:XFD51"/>
      <pageMargins left="0.19685039370078741" right="0.19685039370078741" top="0.39370078740157483" bottom="0" header="0" footer="0"/>
      <printOptions horizontalCentered="1"/>
      <pageSetup paperSize="9" firstPageNumber="0" fitToHeight="0" orientation="portrait" r:id="rId1"/>
      <headerFooter alignWithMargins="0"/>
    </customSheetView>
    <customSheetView guid="{57890963-C018-4FDE-BDEE-A1EE2FE888E7}" showPageBreaks="1" showGridLines="0" fitToPage="1" printArea="1">
      <selection activeCell="B49" sqref="B49:C49"/>
      <pageMargins left="0.19685039370078741" right="0.19685039370078741" top="0.39370078740157483" bottom="0" header="0" footer="0"/>
      <printOptions horizontalCentered="1"/>
      <pageSetup paperSize="9" firstPageNumber="0" fitToHeight="0" orientation="portrait" r:id="rId2"/>
      <headerFooter alignWithMargins="0"/>
    </customSheetView>
    <customSheetView guid="{E840AE61-ECCC-495D-8C65-5AE96802DB82}" showPageBreaks="1" showGridLines="0" fitToPage="1" printArea="1" topLeftCell="B22">
      <selection activeCell="G61" sqref="G61"/>
      <pageMargins left="0.19685039370078741" right="0.19685039370078741" top="0.39370078740157483" bottom="0" header="0" footer="0"/>
      <printOptions horizontalCentered="1"/>
      <pageSetup paperSize="9" firstPageNumber="0" fitToHeight="0" orientation="portrait" r:id="rId3"/>
      <headerFooter alignWithMargins="0"/>
    </customSheetView>
    <customSheetView guid="{F43BE92A-F371-43E5-A937-89028AD0234F}" scale="115" showPageBreaks="1" showGridLines="0" fitToPage="1" printArea="1" topLeftCell="A40">
      <selection activeCell="C66" sqref="C66"/>
      <pageMargins left="0.19685039370078741" right="0.19685039370078741" top="0.39370078740157483" bottom="0" header="0" footer="0"/>
      <printOptions horizontalCentered="1"/>
      <pageSetup paperSize="9" firstPageNumber="0" fitToHeight="0" orientation="portrait" r:id="rId4"/>
      <headerFooter alignWithMargins="0"/>
    </customSheetView>
  </customSheetViews>
  <mergeCells count="19">
    <mergeCell ref="B2:G2"/>
    <mergeCell ref="B3:G3"/>
    <mergeCell ref="B4:G4"/>
    <mergeCell ref="B5:G5"/>
    <mergeCell ref="B6:G6"/>
    <mergeCell ref="B17:D17"/>
    <mergeCell ref="L68:O68"/>
    <mergeCell ref="L69:O69"/>
    <mergeCell ref="L70:O70"/>
    <mergeCell ref="B58:C58"/>
    <mergeCell ref="D64:G64"/>
    <mergeCell ref="D65:G65"/>
    <mergeCell ref="D66:G66"/>
    <mergeCell ref="D63:G63"/>
    <mergeCell ref="B43:D43"/>
    <mergeCell ref="B38:C38"/>
    <mergeCell ref="B34:D34"/>
    <mergeCell ref="B51:D51"/>
    <mergeCell ref="B53:C53"/>
  </mergeCells>
  <dataValidations count="1">
    <dataValidation type="whole" allowBlank="1" showErrorMessage="1" errorTitle="Atenção!!!" error="Valores devem ser inseridos sem casas decimais!" sqref="F55:F56 F20 F49:F50 F28:F30 F46:F47 F10:G10 F15 F13 F42" xr:uid="{00000000-0002-0000-0500-000000000000}">
      <formula1>-9.99999999999999E+36</formula1>
      <formula2>9.99999999999999E+36</formula2>
    </dataValidation>
  </dataValidations>
  <printOptions horizontalCentered="1"/>
  <pageMargins left="0.19685039370078741" right="0.19685039370078741" top="0.39370078740157483" bottom="0" header="0" footer="0"/>
  <pageSetup paperSize="9" firstPageNumber="0" fitToHeight="0"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2:P53"/>
  <sheetViews>
    <sheetView showGridLines="0" zoomScaleNormal="100" workbookViewId="0">
      <selection activeCell="B49" sqref="B49:C49"/>
    </sheetView>
  </sheetViews>
  <sheetFormatPr defaultColWidth="10.28515625" defaultRowHeight="12.75"/>
  <cols>
    <col min="1" max="1" width="3.7109375" style="238" customWidth="1"/>
    <col min="2" max="2" width="45.7109375" style="238" customWidth="1"/>
    <col min="3" max="3" width="4.7109375" style="214" customWidth="1"/>
    <col min="4" max="4" width="15.7109375" style="238" customWidth="1"/>
    <col min="5" max="5" width="1.140625" style="238" customWidth="1"/>
    <col min="6" max="6" width="15.7109375" style="238" customWidth="1"/>
    <col min="7" max="7" width="0.85546875" style="238" customWidth="1"/>
    <col min="8" max="8" width="10.28515625" style="238" hidden="1" customWidth="1"/>
    <col min="9" max="9" width="2.7109375" style="238" hidden="1" customWidth="1"/>
    <col min="10" max="10" width="15.7109375" style="238" customWidth="1"/>
    <col min="11" max="11" width="0.85546875" style="238" customWidth="1"/>
    <col min="12" max="12" width="15.7109375" style="238" customWidth="1"/>
    <col min="13" max="13" width="0.85546875" style="238" customWidth="1"/>
    <col min="14" max="16384" width="10.28515625" style="238"/>
  </cols>
  <sheetData>
    <row r="2" spans="1:13" s="236" customFormat="1" ht="18">
      <c r="B2" s="407" t="s">
        <v>0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</row>
    <row r="3" spans="1:13" s="236" customFormat="1" ht="18" customHeight="1">
      <c r="B3" s="408" t="s">
        <v>1</v>
      </c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</row>
    <row r="4" spans="1:13" s="236" customFormat="1" ht="39.75" customHeight="1">
      <c r="B4" s="409" t="s">
        <v>399</v>
      </c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</row>
    <row r="5" spans="1:13" s="236" customFormat="1" ht="4.5" customHeight="1"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</row>
    <row r="6" spans="1:13" s="75" customFormat="1" ht="13.5" customHeight="1">
      <c r="A6" s="74"/>
      <c r="B6" s="410" t="s">
        <v>426</v>
      </c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</row>
    <row r="7" spans="1:13" s="75" customFormat="1" ht="12.95" customHeight="1">
      <c r="B7" s="411" t="s">
        <v>3</v>
      </c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</row>
    <row r="8" spans="1:13">
      <c r="B8" s="239"/>
      <c r="C8" s="233"/>
      <c r="D8" s="239"/>
      <c r="E8" s="239"/>
      <c r="F8" s="239"/>
      <c r="G8" s="239"/>
      <c r="H8" s="239"/>
      <c r="I8" s="239"/>
      <c r="J8" s="239"/>
      <c r="K8" s="239"/>
      <c r="L8" s="239"/>
      <c r="M8" s="239"/>
    </row>
    <row r="9" spans="1:13" ht="37.5" customHeight="1">
      <c r="A9" s="240"/>
      <c r="B9" s="241"/>
      <c r="C9" s="206" t="s">
        <v>5</v>
      </c>
      <c r="D9" s="207" t="s">
        <v>282</v>
      </c>
      <c r="E9" s="207"/>
      <c r="F9" s="207" t="s">
        <v>21</v>
      </c>
      <c r="G9" s="206"/>
      <c r="H9" s="207" t="s">
        <v>283</v>
      </c>
      <c r="I9" s="207"/>
      <c r="J9" s="133" t="s">
        <v>321</v>
      </c>
      <c r="K9" s="242"/>
      <c r="L9" s="87" t="s">
        <v>320</v>
      </c>
      <c r="M9" s="239"/>
    </row>
    <row r="10" spans="1:13" hidden="1">
      <c r="B10" s="243" t="s">
        <v>284</v>
      </c>
      <c r="C10" s="244"/>
      <c r="D10" s="245">
        <v>53</v>
      </c>
      <c r="E10" s="245"/>
      <c r="F10" s="245">
        <v>0</v>
      </c>
      <c r="G10" s="245"/>
      <c r="H10" s="245">
        <v>0</v>
      </c>
      <c r="I10" s="245"/>
      <c r="J10" s="246">
        <v>3780</v>
      </c>
      <c r="K10" s="134"/>
      <c r="L10" s="246"/>
      <c r="M10" s="239"/>
    </row>
    <row r="11" spans="1:13" hidden="1">
      <c r="B11" s="247"/>
      <c r="C11" s="248"/>
      <c r="D11" s="249"/>
      <c r="E11" s="249"/>
      <c r="F11" s="249"/>
      <c r="G11" s="249"/>
      <c r="H11" s="249"/>
      <c r="I11" s="249"/>
      <c r="J11" s="246"/>
      <c r="K11" s="134"/>
      <c r="L11" s="246"/>
      <c r="M11" s="239"/>
    </row>
    <row r="12" spans="1:13" hidden="1">
      <c r="B12" s="247"/>
      <c r="C12" s="248"/>
      <c r="D12" s="249">
        <v>0</v>
      </c>
      <c r="E12" s="249"/>
      <c r="F12" s="249">
        <v>0</v>
      </c>
      <c r="G12" s="249"/>
      <c r="H12" s="249">
        <v>0</v>
      </c>
      <c r="I12" s="249"/>
      <c r="J12" s="246">
        <v>86210</v>
      </c>
      <c r="K12" s="134"/>
      <c r="L12" s="246"/>
      <c r="M12" s="239"/>
    </row>
    <row r="13" spans="1:13" hidden="1">
      <c r="B13" s="247" t="s">
        <v>285</v>
      </c>
      <c r="C13" s="248">
        <v>2005</v>
      </c>
      <c r="D13" s="249">
        <v>0</v>
      </c>
      <c r="E13" s="249"/>
      <c r="F13" s="249">
        <v>-13211</v>
      </c>
      <c r="G13" s="249"/>
      <c r="H13" s="249">
        <v>0</v>
      </c>
      <c r="I13" s="249"/>
      <c r="J13" s="246">
        <v>222</v>
      </c>
      <c r="K13" s="134"/>
      <c r="L13" s="246"/>
      <c r="M13" s="239"/>
    </row>
    <row r="14" spans="1:13" hidden="1">
      <c r="B14" s="247" t="s">
        <v>286</v>
      </c>
      <c r="C14" s="248">
        <v>293</v>
      </c>
      <c r="D14" s="249">
        <v>0</v>
      </c>
      <c r="E14" s="249"/>
      <c r="F14" s="249">
        <v>0</v>
      </c>
      <c r="G14" s="249"/>
      <c r="H14" s="249">
        <v>0</v>
      </c>
      <c r="I14" s="249"/>
      <c r="J14" s="246"/>
      <c r="K14" s="134"/>
      <c r="L14" s="246"/>
      <c r="M14" s="239"/>
    </row>
    <row r="15" spans="1:13" hidden="1">
      <c r="B15" s="247"/>
      <c r="C15" s="248"/>
      <c r="D15" s="245"/>
      <c r="E15" s="245"/>
      <c r="F15" s="245"/>
      <c r="G15" s="245"/>
      <c r="H15" s="245"/>
      <c r="I15" s="245"/>
      <c r="J15" s="246"/>
      <c r="K15" s="134"/>
      <c r="L15" s="246"/>
      <c r="M15" s="239"/>
    </row>
    <row r="16" spans="1:13" hidden="1">
      <c r="B16" s="243" t="s">
        <v>287</v>
      </c>
      <c r="C16" s="244"/>
      <c r="D16" s="249">
        <v>53</v>
      </c>
      <c r="E16" s="249"/>
      <c r="F16" s="249">
        <v>-13211</v>
      </c>
      <c r="G16" s="249"/>
      <c r="H16" s="249">
        <v>0</v>
      </c>
      <c r="I16" s="249"/>
      <c r="J16" s="250"/>
      <c r="K16" s="251"/>
      <c r="L16" s="250"/>
      <c r="M16" s="239"/>
    </row>
    <row r="17" spans="2:16" hidden="1">
      <c r="B17" s="247"/>
      <c r="C17" s="248"/>
      <c r="D17" s="249"/>
      <c r="E17" s="249"/>
      <c r="F17" s="249"/>
      <c r="G17" s="249"/>
      <c r="H17" s="249"/>
      <c r="I17" s="249"/>
      <c r="J17" s="246"/>
      <c r="K17" s="134"/>
      <c r="L17" s="246"/>
      <c r="M17" s="239"/>
    </row>
    <row r="18" spans="2:16" hidden="1">
      <c r="B18" s="247" t="s">
        <v>285</v>
      </c>
      <c r="C18" s="248"/>
      <c r="D18" s="252">
        <v>0</v>
      </c>
      <c r="E18" s="252"/>
      <c r="F18" s="249">
        <v>-1952</v>
      </c>
      <c r="G18" s="249"/>
      <c r="H18" s="249">
        <v>0</v>
      </c>
      <c r="I18" s="249"/>
      <c r="J18" s="246"/>
      <c r="K18" s="134"/>
      <c r="L18" s="246"/>
      <c r="M18" s="239"/>
    </row>
    <row r="19" spans="2:16" hidden="1">
      <c r="B19" s="247"/>
      <c r="C19" s="248"/>
      <c r="D19" s="249"/>
      <c r="E19" s="249"/>
      <c r="F19" s="249"/>
      <c r="G19" s="249"/>
      <c r="H19" s="249"/>
      <c r="I19" s="249"/>
      <c r="J19" s="246"/>
      <c r="K19" s="134"/>
      <c r="L19" s="246"/>
      <c r="M19" s="239"/>
    </row>
    <row r="20" spans="2:16" hidden="1">
      <c r="B20" s="195" t="s">
        <v>288</v>
      </c>
      <c r="C20" s="209"/>
      <c r="D20" s="253">
        <v>53</v>
      </c>
      <c r="E20" s="254"/>
      <c r="F20" s="253">
        <v>-15163</v>
      </c>
      <c r="G20" s="206"/>
      <c r="H20" s="199">
        <v>0</v>
      </c>
      <c r="I20" s="199"/>
      <c r="J20" s="250"/>
      <c r="K20" s="134"/>
      <c r="L20" s="250"/>
      <c r="M20" s="239"/>
    </row>
    <row r="21" spans="2:16" ht="15" hidden="1" customHeight="1">
      <c r="B21" s="247"/>
      <c r="C21" s="248"/>
      <c r="D21" s="255"/>
      <c r="E21" s="255"/>
      <c r="F21" s="255"/>
      <c r="G21" s="255"/>
      <c r="H21" s="255"/>
      <c r="I21" s="255"/>
      <c r="J21" s="134">
        <v>3767</v>
      </c>
      <c r="K21" s="251"/>
      <c r="L21" s="134"/>
      <c r="M21" s="256"/>
    </row>
    <row r="22" spans="2:16" ht="15" hidden="1" customHeight="1">
      <c r="B22" s="247" t="s">
        <v>389</v>
      </c>
      <c r="C22" s="248"/>
      <c r="D22" s="252"/>
      <c r="E22" s="252"/>
      <c r="F22" s="255">
        <v>2315</v>
      </c>
      <c r="G22" s="255"/>
      <c r="H22" s="255"/>
      <c r="I22" s="255"/>
      <c r="J22" s="134"/>
      <c r="K22" s="251"/>
      <c r="L22" s="134"/>
      <c r="M22" s="256"/>
    </row>
    <row r="23" spans="2:16" ht="15" hidden="1" customHeight="1">
      <c r="B23" s="247" t="s">
        <v>285</v>
      </c>
      <c r="C23" s="248">
        <v>167385</v>
      </c>
      <c r="D23" s="252"/>
      <c r="E23" s="252"/>
      <c r="F23" s="255">
        <v>-11816</v>
      </c>
      <c r="G23" s="255"/>
      <c r="H23" s="255"/>
      <c r="I23" s="255"/>
      <c r="J23" s="134"/>
      <c r="K23" s="246"/>
      <c r="L23" s="134"/>
      <c r="M23" s="256"/>
    </row>
    <row r="24" spans="2:16" ht="12.75" hidden="1" customHeight="1">
      <c r="B24" s="247"/>
      <c r="C24" s="248"/>
      <c r="D24" s="249"/>
      <c r="E24" s="249"/>
      <c r="F24" s="249"/>
      <c r="G24" s="249"/>
      <c r="H24" s="249"/>
      <c r="I24" s="249"/>
      <c r="J24" s="134"/>
      <c r="K24" s="251"/>
      <c r="L24" s="134"/>
      <c r="M24" s="256"/>
    </row>
    <row r="25" spans="2:16" ht="5.0999999999999996" customHeight="1">
      <c r="B25" s="247"/>
      <c r="C25" s="248"/>
      <c r="D25" s="249"/>
      <c r="E25" s="249">
        <v>192797</v>
      </c>
      <c r="F25" s="249"/>
      <c r="G25" s="249"/>
      <c r="H25" s="249" t="e">
        <v>#REF!</v>
      </c>
      <c r="I25" s="249">
        <v>87278</v>
      </c>
      <c r="J25" s="134"/>
      <c r="K25" s="251"/>
      <c r="L25" s="134"/>
      <c r="M25" s="256"/>
    </row>
    <row r="26" spans="2:16" ht="16.5" customHeight="1">
      <c r="B26" s="208" t="s">
        <v>405</v>
      </c>
      <c r="C26" s="180"/>
      <c r="D26" s="208">
        <v>25876</v>
      </c>
      <c r="E26" s="226"/>
      <c r="F26" s="208">
        <v>-30587</v>
      </c>
      <c r="G26" s="211"/>
      <c r="H26" s="211" t="e">
        <v>#REF!</v>
      </c>
      <c r="I26" s="211"/>
      <c r="J26" s="208">
        <v>704</v>
      </c>
      <c r="K26" s="257"/>
      <c r="L26" s="208">
        <v>-4007</v>
      </c>
      <c r="M26" s="256"/>
      <c r="N26" s="275"/>
    </row>
    <row r="27" spans="2:16" ht="4.9000000000000004" customHeight="1">
      <c r="B27" s="247"/>
      <c r="C27" s="248"/>
      <c r="D27" s="249"/>
      <c r="E27" s="249">
        <v>192797</v>
      </c>
      <c r="F27" s="249"/>
      <c r="G27" s="249"/>
      <c r="H27" s="249" t="e">
        <v>#REF!</v>
      </c>
      <c r="I27" s="249">
        <v>87278</v>
      </c>
      <c r="J27" s="134"/>
      <c r="K27" s="251"/>
      <c r="L27" s="134"/>
      <c r="M27" s="256"/>
      <c r="N27" s="275"/>
    </row>
    <row r="28" spans="2:16" ht="18" customHeight="1">
      <c r="B28" s="256" t="s">
        <v>382</v>
      </c>
      <c r="C28" s="261"/>
      <c r="D28" s="297">
        <v>704</v>
      </c>
      <c r="E28" s="298"/>
      <c r="F28" s="299"/>
      <c r="G28" s="298"/>
      <c r="H28" s="298"/>
      <c r="I28" s="298"/>
      <c r="J28" s="300">
        <v>-704</v>
      </c>
      <c r="K28" s="301"/>
      <c r="L28" s="300">
        <f>SUM(D28+F28+J28)</f>
        <v>0</v>
      </c>
      <c r="M28" s="262"/>
    </row>
    <row r="29" spans="2:16" ht="4.9000000000000004" customHeight="1">
      <c r="B29" s="256"/>
      <c r="C29" s="261"/>
      <c r="D29" s="302"/>
      <c r="E29" s="302"/>
      <c r="F29" s="302"/>
      <c r="G29" s="302"/>
      <c r="H29" s="302"/>
      <c r="I29" s="302"/>
      <c r="J29" s="303"/>
      <c r="K29" s="303"/>
      <c r="L29" s="303"/>
      <c r="M29" s="262"/>
    </row>
    <row r="30" spans="2:16" ht="18" customHeight="1">
      <c r="B30" s="247" t="s">
        <v>342</v>
      </c>
      <c r="C30" s="197" t="s">
        <v>386</v>
      </c>
      <c r="D30" s="299">
        <v>0</v>
      </c>
      <c r="E30" s="304"/>
      <c r="F30" s="305">
        <v>-19308</v>
      </c>
      <c r="G30" s="306"/>
      <c r="H30" s="306"/>
      <c r="I30" s="306"/>
      <c r="J30" s="300">
        <v>0</v>
      </c>
      <c r="K30" s="307"/>
      <c r="L30" s="300">
        <f>SUM(D30+F30+J30)</f>
        <v>-19308</v>
      </c>
      <c r="M30" s="259"/>
    </row>
    <row r="31" spans="2:16" ht="4.9000000000000004" customHeight="1">
      <c r="B31" s="247"/>
      <c r="C31" s="197"/>
      <c r="D31" s="308"/>
      <c r="E31" s="308"/>
      <c r="F31" s="309"/>
      <c r="G31" s="309"/>
      <c r="H31" s="309"/>
      <c r="I31" s="309"/>
      <c r="J31" s="310"/>
      <c r="K31" s="311"/>
      <c r="L31" s="310"/>
      <c r="M31" s="259"/>
    </row>
    <row r="32" spans="2:16" ht="18" customHeight="1">
      <c r="B32" s="247" t="s">
        <v>319</v>
      </c>
      <c r="C32" s="263" t="s">
        <v>347</v>
      </c>
      <c r="D32" s="299">
        <v>0</v>
      </c>
      <c r="E32" s="304">
        <v>46</v>
      </c>
      <c r="F32" s="299">
        <v>0</v>
      </c>
      <c r="G32" s="306"/>
      <c r="H32" s="306">
        <v>30</v>
      </c>
      <c r="I32" s="306"/>
      <c r="J32" s="312">
        <v>813</v>
      </c>
      <c r="K32" s="307"/>
      <c r="L32" s="300">
        <f>SUM(D32+F32+J32)</f>
        <v>813</v>
      </c>
      <c r="M32" s="259"/>
      <c r="P32" s="275"/>
    </row>
    <row r="33" spans="2:15" ht="4.9000000000000004" customHeight="1">
      <c r="B33" s="247"/>
      <c r="C33" s="248"/>
      <c r="D33" s="249"/>
      <c r="E33" s="249"/>
      <c r="F33" s="249"/>
      <c r="G33" s="249"/>
      <c r="H33" s="249"/>
      <c r="I33" s="249"/>
      <c r="J33" s="134"/>
      <c r="K33" s="251"/>
      <c r="L33" s="134"/>
      <c r="M33" s="256"/>
    </row>
    <row r="34" spans="2:15" ht="16.149999999999999" customHeight="1">
      <c r="B34" s="208" t="s">
        <v>427</v>
      </c>
      <c r="C34" s="180"/>
      <c r="D34" s="208">
        <v>26581</v>
      </c>
      <c r="E34" s="226"/>
      <c r="F34" s="208">
        <f>SUM(F26:F32)</f>
        <v>-49895</v>
      </c>
      <c r="G34" s="211"/>
      <c r="H34" s="211">
        <v>0</v>
      </c>
      <c r="I34" s="211"/>
      <c r="J34" s="208">
        <f>SUM(J26:J32)</f>
        <v>813</v>
      </c>
      <c r="K34" s="257"/>
      <c r="L34" s="208">
        <v>-22501</v>
      </c>
      <c r="M34" s="256"/>
      <c r="N34" s="275"/>
      <c r="O34" s="275"/>
    </row>
    <row r="35" spans="2:15" s="258" customFormat="1" ht="16.149999999999999" customHeight="1">
      <c r="B35" s="211"/>
      <c r="C35" s="180"/>
      <c r="D35" s="211"/>
      <c r="E35" s="226"/>
      <c r="F35" s="211"/>
      <c r="G35" s="211"/>
      <c r="H35" s="211"/>
      <c r="I35" s="211"/>
      <c r="J35" s="211"/>
      <c r="K35" s="257"/>
      <c r="L35" s="211"/>
      <c r="M35" s="259"/>
      <c r="N35" s="321"/>
      <c r="O35" s="321"/>
    </row>
    <row r="36" spans="2:15" s="258" customFormat="1" ht="18" customHeight="1">
      <c r="B36" s="208" t="s">
        <v>406</v>
      </c>
      <c r="C36" s="209"/>
      <c r="D36" s="208">
        <v>26581</v>
      </c>
      <c r="E36" s="254"/>
      <c r="F36" s="208">
        <v>-36116</v>
      </c>
      <c r="G36" s="199"/>
      <c r="H36" s="199">
        <v>0</v>
      </c>
      <c r="I36" s="199"/>
      <c r="J36" s="208">
        <v>1253</v>
      </c>
      <c r="K36" s="251"/>
      <c r="L36" s="208">
        <v>-8282</v>
      </c>
      <c r="M36" s="259"/>
      <c r="N36" s="321"/>
      <c r="O36" s="321"/>
    </row>
    <row r="37" spans="2:15" s="258" customFormat="1" ht="7.9" customHeight="1">
      <c r="B37" s="211"/>
      <c r="C37" s="209"/>
      <c r="D37" s="211"/>
      <c r="E37" s="254"/>
      <c r="F37" s="211"/>
      <c r="G37" s="199"/>
      <c r="H37" s="199"/>
      <c r="I37" s="199"/>
      <c r="J37" s="211"/>
      <c r="K37" s="251"/>
      <c r="L37" s="211"/>
      <c r="M37" s="259"/>
      <c r="N37" s="321"/>
      <c r="O37" s="321"/>
    </row>
    <row r="38" spans="2:15" s="258" customFormat="1" ht="18" customHeight="1">
      <c r="B38" s="210" t="s">
        <v>382</v>
      </c>
      <c r="C38" s="209"/>
      <c r="D38" s="210">
        <f>BP!I31</f>
        <v>1253</v>
      </c>
      <c r="E38" s="229"/>
      <c r="F38" s="210"/>
      <c r="G38" s="210"/>
      <c r="H38" s="210"/>
      <c r="I38" s="210"/>
      <c r="J38" s="210">
        <f>-D38</f>
        <v>-1253</v>
      </c>
      <c r="K38" s="251"/>
      <c r="L38" s="300">
        <f>SUM(D38+F38+J38)</f>
        <v>0</v>
      </c>
      <c r="M38" s="259"/>
      <c r="N38" s="321"/>
      <c r="O38" s="321"/>
    </row>
    <row r="39" spans="2:15" s="258" customFormat="1" ht="4.9000000000000004" customHeight="1">
      <c r="B39" s="210"/>
      <c r="C39" s="209"/>
      <c r="D39" s="210"/>
      <c r="E39" s="229"/>
      <c r="F39" s="210"/>
      <c r="G39" s="210"/>
      <c r="H39" s="210"/>
      <c r="I39" s="210"/>
      <c r="J39" s="210"/>
      <c r="K39" s="251"/>
      <c r="L39" s="303"/>
      <c r="M39" s="259"/>
      <c r="N39" s="321"/>
      <c r="O39" s="321"/>
    </row>
    <row r="40" spans="2:15" s="258" customFormat="1" ht="18" customHeight="1">
      <c r="B40" s="210" t="s">
        <v>342</v>
      </c>
      <c r="C40" s="209" t="s">
        <v>386</v>
      </c>
      <c r="D40" s="210">
        <v>0</v>
      </c>
      <c r="E40" s="229"/>
      <c r="F40" s="210">
        <f>DRE!F52</f>
        <v>-13848</v>
      </c>
      <c r="G40" s="210"/>
      <c r="H40" s="210"/>
      <c r="I40" s="210"/>
      <c r="J40" s="210">
        <v>0</v>
      </c>
      <c r="K40" s="251"/>
      <c r="L40" s="300">
        <f>SUM(D40+F40+J40)</f>
        <v>-13848</v>
      </c>
      <c r="M40" s="259"/>
      <c r="N40" s="321"/>
      <c r="O40" s="321"/>
    </row>
    <row r="41" spans="2:15" s="258" customFormat="1" ht="4.9000000000000004" customHeight="1">
      <c r="B41" s="210"/>
      <c r="C41" s="209"/>
      <c r="D41" s="210"/>
      <c r="E41" s="229"/>
      <c r="F41" s="210"/>
      <c r="G41" s="210"/>
      <c r="H41" s="210"/>
      <c r="I41" s="210"/>
      <c r="J41" s="210"/>
      <c r="K41" s="251"/>
      <c r="L41" s="310"/>
      <c r="M41" s="259"/>
      <c r="N41" s="321"/>
      <c r="O41" s="321"/>
    </row>
    <row r="42" spans="2:15" s="258" customFormat="1" ht="18" customHeight="1">
      <c r="B42" s="210" t="s">
        <v>319</v>
      </c>
      <c r="C42" s="209" t="s">
        <v>347</v>
      </c>
      <c r="D42" s="210">
        <v>0</v>
      </c>
      <c r="E42" s="229">
        <v>46</v>
      </c>
      <c r="F42" s="210">
        <v>0</v>
      </c>
      <c r="G42" s="210"/>
      <c r="H42" s="210">
        <v>30</v>
      </c>
      <c r="I42" s="210"/>
      <c r="J42" s="210">
        <f>BP!H31</f>
        <v>303</v>
      </c>
      <c r="K42" s="251"/>
      <c r="L42" s="300">
        <f>SUM(D42+F42+J42)</f>
        <v>303</v>
      </c>
      <c r="M42" s="259"/>
      <c r="N42" s="321"/>
      <c r="O42" s="321"/>
    </row>
    <row r="43" spans="2:15" s="258" customFormat="1" ht="4.9000000000000004" customHeight="1">
      <c r="B43" s="199"/>
      <c r="C43" s="209"/>
      <c r="D43" s="199"/>
      <c r="E43" s="254"/>
      <c r="F43" s="199"/>
      <c r="G43" s="199"/>
      <c r="H43" s="199"/>
      <c r="I43" s="199"/>
      <c r="J43" s="199"/>
      <c r="K43" s="251"/>
      <c r="L43" s="199"/>
      <c r="M43" s="259"/>
      <c r="N43" s="321"/>
      <c r="O43" s="321"/>
    </row>
    <row r="44" spans="2:15" s="258" customFormat="1" ht="16.5" customHeight="1">
      <c r="B44" s="208" t="s">
        <v>428</v>
      </c>
      <c r="C44" s="180"/>
      <c r="D44" s="208">
        <f>SUM(D36:D42)</f>
        <v>27834</v>
      </c>
      <c r="E44" s="226"/>
      <c r="F44" s="208">
        <f>SUM(F36:F42)</f>
        <v>-49964</v>
      </c>
      <c r="G44" s="211"/>
      <c r="H44" s="211">
        <v>0</v>
      </c>
      <c r="I44" s="211"/>
      <c r="J44" s="208">
        <f>SUM(J36:J42)</f>
        <v>303</v>
      </c>
      <c r="K44" s="257"/>
      <c r="L44" s="208">
        <f>SUM(L36:L42)</f>
        <v>-21827</v>
      </c>
      <c r="M44" s="259"/>
      <c r="N44" s="321"/>
      <c r="O44" s="321"/>
    </row>
    <row r="45" spans="2:15" ht="13.5" customHeight="1">
      <c r="B45" s="413" t="s">
        <v>292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</row>
    <row r="46" spans="2:15" ht="16.5" customHeight="1">
      <c r="J46" s="275"/>
      <c r="L46" s="275"/>
    </row>
    <row r="47" spans="2:15" ht="16.5" customHeight="1"/>
    <row r="48" spans="2:15" ht="16.5" customHeight="1"/>
    <row r="49" spans="2:12" s="267" customFormat="1" ht="15.75">
      <c r="B49" s="403" t="s">
        <v>348</v>
      </c>
      <c r="C49" s="403"/>
      <c r="D49" s="266"/>
      <c r="E49" s="266"/>
      <c r="F49" s="403" t="s">
        <v>24</v>
      </c>
      <c r="G49" s="403"/>
      <c r="H49" s="403"/>
      <c r="I49" s="403"/>
      <c r="J49" s="403"/>
      <c r="K49" s="403"/>
      <c r="L49" s="403"/>
    </row>
    <row r="50" spans="2:12" s="267" customFormat="1" ht="15.75">
      <c r="B50" s="405" t="s">
        <v>316</v>
      </c>
      <c r="C50" s="405"/>
      <c r="D50" s="85"/>
      <c r="E50" s="85"/>
      <c r="F50" s="405" t="s">
        <v>25</v>
      </c>
      <c r="G50" s="405"/>
      <c r="H50" s="405"/>
      <c r="I50" s="405"/>
      <c r="J50" s="405"/>
      <c r="K50" s="405"/>
      <c r="L50" s="405"/>
    </row>
    <row r="51" spans="2:12" s="267" customFormat="1" ht="15.75">
      <c r="B51" s="405" t="s">
        <v>349</v>
      </c>
      <c r="C51" s="405"/>
      <c r="D51" s="85"/>
      <c r="E51" s="135"/>
      <c r="F51" s="412" t="s">
        <v>26</v>
      </c>
      <c r="G51" s="412"/>
      <c r="H51" s="412"/>
      <c r="I51" s="412"/>
      <c r="J51" s="412"/>
      <c r="K51" s="412"/>
      <c r="L51" s="412"/>
    </row>
    <row r="52" spans="2:12">
      <c r="B52" s="264"/>
      <c r="C52" s="265"/>
      <c r="D52" s="265"/>
      <c r="E52" s="265"/>
      <c r="F52" s="265"/>
    </row>
    <row r="53" spans="2:12">
      <c r="I53" s="260" t="s">
        <v>395</v>
      </c>
    </row>
  </sheetData>
  <sheetProtection selectLockedCells="1" selectUnlockedCells="1"/>
  <customSheetViews>
    <customSheetView guid="{1B7CC90F-CCF9-46D0-9122-4DE60E5856BC}" showPageBreaks="1" showGridLines="0" fitToPage="1" printArea="1" hiddenRows="1" hiddenColumns="1">
      <selection activeCell="B49" sqref="B49:C49"/>
      <pageMargins left="0.19685039370078741" right="0.19685039370078741" top="0.39370078740157483" bottom="0" header="0" footer="0"/>
      <printOptions horizontalCentered="1"/>
      <pageSetup paperSize="9" firstPageNumber="0" fitToHeight="0" orientation="landscape" r:id="rId1"/>
      <headerFooter alignWithMargins="0"/>
    </customSheetView>
    <customSheetView guid="{57890963-C018-4FDE-BDEE-A1EE2FE888E7}" showPageBreaks="1" showGridLines="0" fitToPage="1" printArea="1" hiddenRows="1" hiddenColumns="1">
      <selection activeCell="B49" sqref="B49:C49"/>
      <pageMargins left="0.19685039370078741" right="0.19685039370078741" top="0.39370078740157483" bottom="0" header="0" footer="0"/>
      <printOptions horizontalCentered="1"/>
      <pageSetup paperSize="9" firstPageNumber="0" fitToHeight="0" orientation="landscape" r:id="rId2"/>
      <headerFooter alignWithMargins="0"/>
    </customSheetView>
    <customSheetView guid="{E840AE61-ECCC-495D-8C65-5AE96802DB82}" showPageBreaks="1" showGridLines="0" fitToPage="1" printArea="1" hiddenRows="1" hiddenColumns="1">
      <selection activeCell="B7" sqref="B7:M7"/>
      <pageMargins left="0.19685039370078741" right="0.19685039370078741" top="0.39370078740157483" bottom="0" header="0" footer="0"/>
      <printOptions horizontalCentered="1"/>
      <pageSetup paperSize="9" firstPageNumber="0" fitToHeight="0" orientation="landscape" r:id="rId3"/>
      <headerFooter alignWithMargins="0"/>
    </customSheetView>
    <customSheetView guid="{F43BE92A-F371-43E5-A937-89028AD0234F}" showPageBreaks="1" showGridLines="0" fitToPage="1" printArea="1" hiddenRows="1" hiddenColumns="1">
      <selection activeCell="B7" sqref="B7:M7"/>
      <pageMargins left="0.19685039370078741" right="0.19685039370078741" top="0.39370078740157483" bottom="0" header="0" footer="0"/>
      <printOptions horizontalCentered="1"/>
      <pageSetup paperSize="9" firstPageNumber="0" fitToHeight="0" orientation="landscape" r:id="rId4"/>
      <headerFooter alignWithMargins="0"/>
    </customSheetView>
  </customSheetViews>
  <mergeCells count="12">
    <mergeCell ref="B45:L45"/>
    <mergeCell ref="B2:M2"/>
    <mergeCell ref="B3:M3"/>
    <mergeCell ref="B4:M4"/>
    <mergeCell ref="B6:M6"/>
    <mergeCell ref="B7:M7"/>
    <mergeCell ref="F49:L49"/>
    <mergeCell ref="F50:L50"/>
    <mergeCell ref="F51:L51"/>
    <mergeCell ref="B49:C49"/>
    <mergeCell ref="B50:C50"/>
    <mergeCell ref="B51:C51"/>
  </mergeCells>
  <printOptions horizontalCentered="1"/>
  <pageMargins left="0.19685039370078741" right="0.19685039370078741" top="0.39370078740157483" bottom="0" header="0" footer="0"/>
  <pageSetup paperSize="9" firstPageNumber="0" fitToHeight="0" orientation="landscape" r:id="rId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52"/>
  <sheetViews>
    <sheetView topLeftCell="D1" zoomScale="95" zoomScaleNormal="95" workbookViewId="0">
      <selection activeCell="G17" sqref="G17"/>
    </sheetView>
  </sheetViews>
  <sheetFormatPr defaultColWidth="7.140625" defaultRowHeight="12.75"/>
  <cols>
    <col min="1" max="1" width="7.140625" style="1"/>
    <col min="2" max="2" width="3.5703125" style="1" customWidth="1"/>
    <col min="3" max="3" width="1.140625" style="1" customWidth="1"/>
    <col min="4" max="4" width="22.85546875" style="1" customWidth="1"/>
    <col min="5" max="5" width="13.28515625" style="17" customWidth="1"/>
    <col min="6" max="6" width="1.140625" style="1" customWidth="1"/>
    <col min="7" max="7" width="6.85546875" style="17" customWidth="1"/>
    <col min="8" max="16384" width="7.140625" style="1"/>
  </cols>
  <sheetData>
    <row r="1" spans="1:256">
      <c r="A1" s="18"/>
      <c r="B1" s="19"/>
      <c r="C1" s="19"/>
      <c r="D1" s="19"/>
      <c r="E1" s="20"/>
      <c r="F1" s="19"/>
      <c r="G1" s="20"/>
      <c r="H1" s="19"/>
      <c r="I1" s="19"/>
      <c r="J1" s="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22"/>
      <c r="B2"/>
      <c r="C2"/>
      <c r="D2"/>
      <c r="E2"/>
      <c r="F2"/>
      <c r="G2"/>
      <c r="H2"/>
      <c r="I2"/>
      <c r="J2" s="2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22"/>
      <c r="B3"/>
      <c r="C3"/>
      <c r="D3"/>
      <c r="E3"/>
      <c r="F3"/>
      <c r="G3"/>
      <c r="H3"/>
      <c r="I3"/>
      <c r="J3" s="2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>
      <c r="A4" s="22"/>
      <c r="B4"/>
      <c r="C4"/>
      <c r="D4"/>
      <c r="E4" s="24" t="s">
        <v>241</v>
      </c>
      <c r="F4" s="24"/>
      <c r="G4" s="24"/>
      <c r="H4" s="24"/>
      <c r="I4" s="24"/>
      <c r="J4" s="2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22"/>
      <c r="B5"/>
      <c r="C5"/>
      <c r="D5"/>
      <c r="E5"/>
      <c r="F5"/>
      <c r="G5"/>
      <c r="H5"/>
      <c r="I5"/>
      <c r="J5" s="2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22"/>
      <c r="B6"/>
      <c r="C6"/>
      <c r="D6"/>
      <c r="E6"/>
      <c r="F6"/>
      <c r="G6"/>
      <c r="H6"/>
      <c r="I6"/>
      <c r="J6" s="2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A7" s="22"/>
      <c r="B7"/>
      <c r="C7"/>
      <c r="D7"/>
      <c r="E7"/>
      <c r="F7"/>
      <c r="G7"/>
      <c r="H7"/>
      <c r="I7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75">
      <c r="A8" s="22"/>
      <c r="B8" s="418" t="s">
        <v>242</v>
      </c>
      <c r="C8" s="418"/>
      <c r="D8" s="418"/>
      <c r="E8" s="418"/>
      <c r="F8" s="418"/>
      <c r="G8" s="418"/>
      <c r="H8" s="418"/>
      <c r="I8" s="418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75">
      <c r="A9" s="22"/>
      <c r="B9" s="25"/>
      <c r="C9" s="25"/>
      <c r="D9" s="25"/>
      <c r="E9" s="25"/>
      <c r="F9" s="25"/>
      <c r="G9" s="25"/>
      <c r="H9" s="25"/>
      <c r="I9" s="25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5">
      <c r="A10" s="22"/>
      <c r="B10" s="1" t="s">
        <v>243</v>
      </c>
      <c r="C10" s="1" t="s">
        <v>230</v>
      </c>
      <c r="D10" s="26" t="s">
        <v>244</v>
      </c>
      <c r="E10"/>
      <c r="F10"/>
      <c r="G10"/>
      <c r="H10"/>
      <c r="I10"/>
      <c r="J10" s="2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22"/>
      <c r="B11"/>
      <c r="C11"/>
      <c r="D11"/>
      <c r="E11"/>
      <c r="F11"/>
      <c r="G11"/>
      <c r="H11"/>
      <c r="I11"/>
      <c r="J11" s="2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>
      <c r="A12" s="22"/>
      <c r="B12"/>
      <c r="C12"/>
      <c r="D12" s="27" t="s">
        <v>229</v>
      </c>
      <c r="E12" s="28" t="e">
        <f>NA()</f>
        <v>#N/A</v>
      </c>
      <c r="F12" s="414" t="s">
        <v>230</v>
      </c>
      <c r="G12" s="419" t="e">
        <f>E12/E13</f>
        <v>#N/A</v>
      </c>
      <c r="H12"/>
      <c r="I12"/>
      <c r="J12" s="2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22"/>
      <c r="B13"/>
      <c r="C13"/>
      <c r="D13" s="4" t="s">
        <v>231</v>
      </c>
      <c r="E13" s="30" t="e">
        <f>NA()</f>
        <v>#N/A</v>
      </c>
      <c r="F13" s="414"/>
      <c r="G13" s="419"/>
      <c r="H13"/>
      <c r="I13"/>
      <c r="J13" s="2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22"/>
      <c r="B14"/>
      <c r="C14"/>
      <c r="D14"/>
      <c r="E14"/>
      <c r="F14"/>
      <c r="G14" s="29"/>
      <c r="H14"/>
      <c r="I14"/>
      <c r="J14" s="2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22"/>
      <c r="B15" s="1" t="s">
        <v>245</v>
      </c>
      <c r="C15" s="1" t="s">
        <v>230</v>
      </c>
      <c r="D15" s="26" t="s">
        <v>246</v>
      </c>
      <c r="E15"/>
      <c r="F15"/>
      <c r="G15" s="31"/>
      <c r="H15"/>
      <c r="I15"/>
      <c r="J15" s="2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22"/>
      <c r="B16"/>
      <c r="C16"/>
      <c r="D16"/>
      <c r="E16"/>
      <c r="F16"/>
      <c r="G16" s="31"/>
      <c r="H16"/>
      <c r="I16"/>
      <c r="J16" s="2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22"/>
      <c r="B17"/>
      <c r="C17"/>
      <c r="D17" s="27" t="s">
        <v>233</v>
      </c>
      <c r="E17" s="28" t="e">
        <f>NA()</f>
        <v>#N/A</v>
      </c>
      <c r="F17" s="414" t="s">
        <v>230</v>
      </c>
      <c r="G17" s="419" t="e">
        <f>E17/E18</f>
        <v>#N/A</v>
      </c>
      <c r="H17"/>
      <c r="I17"/>
      <c r="J17" s="2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22"/>
      <c r="B18"/>
      <c r="C18"/>
      <c r="D18" s="4" t="s">
        <v>234</v>
      </c>
      <c r="E18" s="30" t="e">
        <f>NA()</f>
        <v>#N/A</v>
      </c>
      <c r="F18" s="414"/>
      <c r="G18" s="419"/>
      <c r="H18"/>
      <c r="I18"/>
      <c r="J18" s="2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22"/>
      <c r="B19"/>
      <c r="C19"/>
      <c r="D19"/>
      <c r="E19"/>
      <c r="F19"/>
      <c r="G19" s="31"/>
      <c r="H19"/>
      <c r="I19"/>
      <c r="J19" s="2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22"/>
      <c r="B20" s="1" t="s">
        <v>247</v>
      </c>
      <c r="C20" s="1" t="s">
        <v>230</v>
      </c>
      <c r="D20" s="26" t="s">
        <v>248</v>
      </c>
      <c r="E20"/>
      <c r="F20"/>
      <c r="G20" s="31"/>
      <c r="H20"/>
      <c r="I20"/>
      <c r="J20" s="2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2"/>
      <c r="B21"/>
      <c r="C21"/>
      <c r="D21"/>
      <c r="E21"/>
      <c r="F21"/>
      <c r="G21" s="31"/>
      <c r="H21"/>
      <c r="I21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2"/>
      <c r="B22"/>
      <c r="C22"/>
      <c r="D22" s="27" t="s">
        <v>236</v>
      </c>
      <c r="E22" s="28" t="e">
        <f>NA()</f>
        <v>#N/A</v>
      </c>
      <c r="F22" s="414" t="s">
        <v>230</v>
      </c>
      <c r="G22" s="416" t="e">
        <f>E22/E23</f>
        <v>#N/A</v>
      </c>
      <c r="H22"/>
      <c r="I22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2"/>
      <c r="B23"/>
      <c r="C23"/>
      <c r="D23" s="4" t="s">
        <v>237</v>
      </c>
      <c r="E23" s="30" t="e">
        <f>NA()</f>
        <v>#N/A</v>
      </c>
      <c r="F23" s="414"/>
      <c r="G23" s="416"/>
      <c r="H23"/>
      <c r="I23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22"/>
      <c r="B24"/>
      <c r="C24"/>
      <c r="D24"/>
      <c r="E24"/>
      <c r="F24"/>
      <c r="G24" s="31"/>
      <c r="H24"/>
      <c r="I24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">
      <c r="A25" s="22"/>
      <c r="B25" s="1" t="s">
        <v>249</v>
      </c>
      <c r="C25" s="1" t="s">
        <v>230</v>
      </c>
      <c r="D25" s="26" t="s">
        <v>250</v>
      </c>
      <c r="E25"/>
      <c r="F25"/>
      <c r="G25" s="31"/>
      <c r="H25"/>
      <c r="I25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22"/>
      <c r="B26"/>
      <c r="C26"/>
      <c r="D26"/>
      <c r="E26" s="28"/>
      <c r="F26"/>
      <c r="G26" s="31"/>
      <c r="H26"/>
      <c r="I26"/>
      <c r="J26" s="2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22"/>
      <c r="B27"/>
      <c r="C27"/>
      <c r="D27" s="27" t="s">
        <v>234</v>
      </c>
      <c r="E27" s="28" t="e">
        <f>NA()</f>
        <v>#N/A</v>
      </c>
      <c r="F27" s="414" t="s">
        <v>230</v>
      </c>
      <c r="G27" s="417" t="e">
        <f>E27/E28</f>
        <v>#N/A</v>
      </c>
      <c r="H27"/>
      <c r="I27"/>
      <c r="J27" s="2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22"/>
      <c r="B28"/>
      <c r="C28"/>
      <c r="D28" s="4" t="s">
        <v>251</v>
      </c>
      <c r="E28" s="30" t="e">
        <f>NA()</f>
        <v>#N/A</v>
      </c>
      <c r="F28" s="414"/>
      <c r="G28" s="417"/>
      <c r="H28"/>
      <c r="I28"/>
      <c r="J28" s="2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2"/>
      <c r="B29"/>
      <c r="C29"/>
      <c r="D29"/>
      <c r="E29"/>
      <c r="F29"/>
      <c r="G29" s="31"/>
      <c r="H29"/>
      <c r="I29"/>
      <c r="J29" s="2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5">
      <c r="A30" s="22"/>
      <c r="B30" s="1" t="s">
        <v>252</v>
      </c>
      <c r="C30" s="1" t="s">
        <v>230</v>
      </c>
      <c r="D30" s="26" t="s">
        <v>253</v>
      </c>
      <c r="E30"/>
      <c r="F30"/>
      <c r="G30" s="31"/>
      <c r="H30"/>
      <c r="I30"/>
      <c r="J30" s="2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22"/>
      <c r="B31"/>
      <c r="C31"/>
      <c r="D31"/>
      <c r="E31"/>
      <c r="F31"/>
      <c r="G31" s="31"/>
      <c r="H31"/>
      <c r="I31"/>
      <c r="J31" s="2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22"/>
      <c r="B32"/>
      <c r="C32"/>
      <c r="D32" s="27" t="s">
        <v>239</v>
      </c>
      <c r="E32" s="28" t="e">
        <f>NA()</f>
        <v>#N/A</v>
      </c>
      <c r="F32" s="414" t="s">
        <v>230</v>
      </c>
      <c r="G32" s="415" t="e">
        <f>-E32/E33</f>
        <v>#N/A</v>
      </c>
      <c r="H32"/>
      <c r="I32"/>
      <c r="J32" s="2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22"/>
      <c r="B33"/>
      <c r="C33"/>
      <c r="D33" s="4" t="s">
        <v>237</v>
      </c>
      <c r="E33" s="30" t="e">
        <f>NA()</f>
        <v>#N/A</v>
      </c>
      <c r="F33" s="414"/>
      <c r="G33" s="415"/>
      <c r="H33"/>
      <c r="I33"/>
      <c r="J33" s="2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22"/>
      <c r="B34"/>
      <c r="C34"/>
      <c r="D34"/>
      <c r="E34"/>
      <c r="F34"/>
      <c r="G34" s="31"/>
      <c r="H34"/>
      <c r="I34"/>
      <c r="J34" s="2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5">
      <c r="A35" s="22"/>
      <c r="B35" s="1" t="s">
        <v>254</v>
      </c>
      <c r="C35" s="1" t="s">
        <v>230</v>
      </c>
      <c r="D35" s="26" t="s">
        <v>255</v>
      </c>
      <c r="E35"/>
      <c r="F35"/>
      <c r="G35" s="31"/>
      <c r="H35"/>
      <c r="I35"/>
      <c r="J35" s="2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22"/>
      <c r="B36"/>
      <c r="C36"/>
      <c r="D36"/>
      <c r="E36"/>
      <c r="F36"/>
      <c r="G36" s="31"/>
      <c r="H36"/>
      <c r="I36"/>
      <c r="J36" s="2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22"/>
      <c r="B37"/>
      <c r="C37"/>
      <c r="D37" s="27" t="s">
        <v>239</v>
      </c>
      <c r="E37" s="28" t="e">
        <f>NA()</f>
        <v>#N/A</v>
      </c>
      <c r="F37" s="414" t="s">
        <v>230</v>
      </c>
      <c r="G37" s="415" t="e">
        <f>E37/E38</f>
        <v>#N/A</v>
      </c>
      <c r="H37"/>
      <c r="I37"/>
      <c r="J37" s="2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22"/>
      <c r="B38"/>
      <c r="C38"/>
      <c r="D38" s="4" t="s">
        <v>240</v>
      </c>
      <c r="E38" s="30" t="e">
        <f>NA()</f>
        <v>#N/A</v>
      </c>
      <c r="F38" s="414"/>
      <c r="G38" s="415"/>
      <c r="H38"/>
      <c r="I38"/>
      <c r="J38" s="2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22"/>
      <c r="B39"/>
      <c r="C39"/>
      <c r="D39"/>
      <c r="E39"/>
      <c r="F39"/>
      <c r="G39"/>
      <c r="H39"/>
      <c r="I39"/>
      <c r="J39" s="23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22"/>
      <c r="B40"/>
      <c r="C40"/>
      <c r="D40"/>
      <c r="E40"/>
      <c r="F40"/>
      <c r="G40"/>
      <c r="H40"/>
      <c r="I40"/>
      <c r="J40" s="2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22"/>
      <c r="B41"/>
      <c r="C41"/>
      <c r="D41"/>
      <c r="E41"/>
      <c r="F41"/>
      <c r="G41"/>
      <c r="H41"/>
      <c r="I41"/>
      <c r="J41" s="2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22"/>
      <c r="B42"/>
      <c r="C42"/>
      <c r="D42"/>
      <c r="E42"/>
      <c r="F42"/>
      <c r="G42"/>
      <c r="H42"/>
      <c r="I42"/>
      <c r="J42" s="2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22"/>
      <c r="B43"/>
      <c r="C43"/>
      <c r="D43"/>
      <c r="E43"/>
      <c r="F43"/>
      <c r="G43"/>
      <c r="H43"/>
      <c r="I43"/>
      <c r="J43" s="2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22"/>
      <c r="B44"/>
      <c r="C44"/>
      <c r="D44"/>
      <c r="E44"/>
      <c r="F44"/>
      <c r="G44"/>
      <c r="H44"/>
      <c r="I44"/>
      <c r="J44" s="23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>
      <c r="A45" s="22"/>
      <c r="B45"/>
      <c r="C45"/>
      <c r="D45"/>
      <c r="E45"/>
      <c r="F45"/>
      <c r="G45"/>
      <c r="H45"/>
      <c r="I45"/>
      <c r="J45" s="2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22"/>
      <c r="B46" s="32" t="s">
        <v>256</v>
      </c>
      <c r="C46"/>
      <c r="D46" s="32"/>
      <c r="E46"/>
      <c r="F46"/>
      <c r="G46"/>
      <c r="H46"/>
      <c r="I46"/>
      <c r="J46" s="23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>
      <c r="A47" s="22"/>
      <c r="B47" s="32" t="s">
        <v>257</v>
      </c>
      <c r="D47" s="32"/>
      <c r="E47" s="1"/>
      <c r="G47" s="1"/>
      <c r="J47" s="23"/>
    </row>
    <row r="48" spans="1:256">
      <c r="A48" s="22"/>
      <c r="B48"/>
      <c r="C48"/>
      <c r="D48" s="33" t="s">
        <v>258</v>
      </c>
      <c r="E48"/>
      <c r="F48"/>
      <c r="G48"/>
      <c r="H48"/>
      <c r="I48"/>
      <c r="J48" s="23"/>
    </row>
    <row r="49" spans="1:10">
      <c r="A49" s="22"/>
      <c r="B49"/>
      <c r="C49"/>
      <c r="D49" s="33" t="s">
        <v>259</v>
      </c>
      <c r="E49"/>
      <c r="F49"/>
      <c r="G49"/>
      <c r="H49"/>
      <c r="I49"/>
      <c r="J49" s="23"/>
    </row>
    <row r="50" spans="1:10">
      <c r="A50" s="22"/>
      <c r="B50"/>
      <c r="C50"/>
      <c r="D50" s="33" t="s">
        <v>260</v>
      </c>
      <c r="E50"/>
      <c r="F50"/>
      <c r="G50"/>
      <c r="H50"/>
      <c r="I50"/>
      <c r="J50" s="23"/>
    </row>
    <row r="51" spans="1:10">
      <c r="A51" s="22"/>
      <c r="B51"/>
      <c r="C51"/>
      <c r="D51" s="34"/>
      <c r="E51"/>
      <c r="F51"/>
      <c r="G51"/>
      <c r="H51"/>
      <c r="I51"/>
      <c r="J51" s="23"/>
    </row>
    <row r="52" spans="1:10">
      <c r="A52" s="35"/>
      <c r="B52" s="36"/>
      <c r="C52" s="36"/>
      <c r="D52" s="36"/>
      <c r="E52" s="37"/>
      <c r="F52" s="36"/>
      <c r="G52" s="37"/>
      <c r="H52" s="36"/>
      <c r="I52" s="36"/>
      <c r="J52" s="38"/>
    </row>
  </sheetData>
  <sheetProtection selectLockedCells="1" selectUnlockedCells="1"/>
  <customSheetViews>
    <customSheetView guid="{1B7CC90F-CCF9-46D0-9122-4DE60E5856BC}" scale="95" state="hidden" topLeftCell="D1">
      <selection activeCell="G17" sqref="G1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57890963-C018-4FDE-BDEE-A1EE2FE888E7}" scale="95" state="hidden" topLeftCell="D1">
      <selection activeCell="G17" sqref="G1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2"/>
      <headerFooter alignWithMargins="0"/>
    </customSheetView>
    <customSheetView guid="{E840AE61-ECCC-495D-8C65-5AE96802DB82}" scale="95" state="hidden" topLeftCell="D1">
      <selection activeCell="G17" sqref="G1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3"/>
      <headerFooter alignWithMargins="0"/>
    </customSheetView>
    <customSheetView guid="{F43BE92A-F371-43E5-A937-89028AD0234F}" scale="95" state="hidden" topLeftCell="D1">
      <selection activeCell="G17" sqref="G1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4"/>
      <headerFooter alignWithMargins="0"/>
    </customSheetView>
  </customSheetViews>
  <mergeCells count="13">
    <mergeCell ref="B8:I8"/>
    <mergeCell ref="F12:F13"/>
    <mergeCell ref="G12:G13"/>
    <mergeCell ref="F17:F18"/>
    <mergeCell ref="G17:G18"/>
    <mergeCell ref="F37:F38"/>
    <mergeCell ref="G37:G38"/>
    <mergeCell ref="F22:F23"/>
    <mergeCell ref="G22:G23"/>
    <mergeCell ref="F27:F28"/>
    <mergeCell ref="G27:G28"/>
    <mergeCell ref="F32:F33"/>
    <mergeCell ref="G32:G3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52"/>
  <sheetViews>
    <sheetView zoomScale="95" zoomScaleNormal="95" workbookViewId="0">
      <selection activeCell="G37" sqref="G37"/>
    </sheetView>
  </sheetViews>
  <sheetFormatPr defaultColWidth="7.140625" defaultRowHeight="12.75"/>
  <cols>
    <col min="1" max="1" width="7.140625" style="1"/>
    <col min="2" max="2" width="3.5703125" style="1" customWidth="1"/>
    <col min="3" max="3" width="1.140625" style="1" customWidth="1"/>
    <col min="4" max="4" width="22.85546875" style="1" customWidth="1"/>
    <col min="5" max="5" width="13.28515625" style="17" customWidth="1"/>
    <col min="6" max="6" width="1.140625" style="1" customWidth="1"/>
    <col min="7" max="7" width="6.85546875" style="17" customWidth="1"/>
    <col min="8" max="16384" width="7.140625" style="1"/>
  </cols>
  <sheetData>
    <row r="1" spans="1:256">
      <c r="A1" s="18"/>
      <c r="B1" s="19"/>
      <c r="C1" s="19"/>
      <c r="D1" s="19"/>
      <c r="E1" s="20"/>
      <c r="F1" s="19"/>
      <c r="G1" s="20"/>
      <c r="H1" s="19"/>
      <c r="I1" s="19"/>
      <c r="J1" s="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22"/>
      <c r="B2"/>
      <c r="C2"/>
      <c r="D2"/>
      <c r="E2"/>
      <c r="F2"/>
      <c r="G2"/>
      <c r="H2"/>
      <c r="I2"/>
      <c r="J2" s="2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22"/>
      <c r="B3"/>
      <c r="C3"/>
      <c r="D3"/>
      <c r="E3"/>
      <c r="F3"/>
      <c r="G3"/>
      <c r="H3"/>
      <c r="I3"/>
      <c r="J3" s="2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>
      <c r="A4" s="22"/>
      <c r="B4"/>
      <c r="C4"/>
      <c r="D4"/>
      <c r="E4" s="24" t="s">
        <v>241</v>
      </c>
      <c r="F4" s="24"/>
      <c r="G4" s="24"/>
      <c r="H4" s="24"/>
      <c r="I4" s="24"/>
      <c r="J4" s="2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22"/>
      <c r="B5"/>
      <c r="C5"/>
      <c r="D5"/>
      <c r="E5"/>
      <c r="F5"/>
      <c r="G5"/>
      <c r="H5"/>
      <c r="I5"/>
      <c r="J5" s="2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22"/>
      <c r="B6"/>
      <c r="C6"/>
      <c r="D6"/>
      <c r="E6"/>
      <c r="F6"/>
      <c r="G6"/>
      <c r="H6"/>
      <c r="I6"/>
      <c r="J6" s="2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A7" s="22"/>
      <c r="B7"/>
      <c r="C7"/>
      <c r="D7"/>
      <c r="E7"/>
      <c r="F7"/>
      <c r="G7"/>
      <c r="H7"/>
      <c r="I7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75">
      <c r="A8" s="22"/>
      <c r="B8" s="418" t="s">
        <v>261</v>
      </c>
      <c r="C8" s="418"/>
      <c r="D8" s="418"/>
      <c r="E8" s="418"/>
      <c r="F8" s="418"/>
      <c r="G8" s="418"/>
      <c r="H8" s="418"/>
      <c r="I8" s="418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75">
      <c r="A9" s="22"/>
      <c r="B9" s="25"/>
      <c r="C9" s="25"/>
      <c r="D9" s="25"/>
      <c r="E9" s="25"/>
      <c r="F9" s="25"/>
      <c r="G9" s="25"/>
      <c r="H9" s="25"/>
      <c r="I9" s="25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5">
      <c r="A10" s="22"/>
      <c r="B10" s="1" t="s">
        <v>243</v>
      </c>
      <c r="C10" s="1" t="s">
        <v>230</v>
      </c>
      <c r="D10" s="26" t="s">
        <v>244</v>
      </c>
      <c r="E10"/>
      <c r="F10"/>
      <c r="G10"/>
      <c r="H10"/>
      <c r="I10"/>
      <c r="J10" s="2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22"/>
      <c r="B11"/>
      <c r="C11"/>
      <c r="D11"/>
      <c r="E11"/>
      <c r="F11"/>
      <c r="G11"/>
      <c r="H11"/>
      <c r="I11"/>
      <c r="J11" s="2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>
      <c r="A12" s="22"/>
      <c r="B12"/>
      <c r="C12"/>
      <c r="D12" s="27" t="s">
        <v>229</v>
      </c>
      <c r="E12" s="28" t="e">
        <f>#REF!</f>
        <v>#REF!</v>
      </c>
      <c r="F12" s="414" t="s">
        <v>230</v>
      </c>
      <c r="G12" s="421" t="e">
        <f>E12/E13</f>
        <v>#REF!</v>
      </c>
      <c r="H12"/>
      <c r="I12"/>
      <c r="J12" s="2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22"/>
      <c r="B13"/>
      <c r="C13"/>
      <c r="D13" s="4" t="s">
        <v>231</v>
      </c>
      <c r="E13" s="30" t="e">
        <f>#REF!</f>
        <v>#REF!</v>
      </c>
      <c r="F13" s="414"/>
      <c r="G13" s="421"/>
      <c r="H13"/>
      <c r="I13"/>
      <c r="J13" s="2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22"/>
      <c r="B14"/>
      <c r="C14"/>
      <c r="D14"/>
      <c r="E14"/>
      <c r="F14"/>
      <c r="G14" s="39"/>
      <c r="H14"/>
      <c r="I14"/>
      <c r="J14" s="2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22"/>
      <c r="B15" s="1" t="s">
        <v>245</v>
      </c>
      <c r="C15" s="1" t="s">
        <v>230</v>
      </c>
      <c r="D15" s="26" t="s">
        <v>246</v>
      </c>
      <c r="E15"/>
      <c r="F15"/>
      <c r="G15" s="31"/>
      <c r="H15"/>
      <c r="I15"/>
      <c r="J15" s="2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22"/>
      <c r="B16"/>
      <c r="C16"/>
      <c r="D16"/>
      <c r="E16"/>
      <c r="F16"/>
      <c r="G16" s="31"/>
      <c r="H16"/>
      <c r="I16"/>
      <c r="J16" s="2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22"/>
      <c r="B17"/>
      <c r="C17"/>
      <c r="D17" s="27" t="s">
        <v>233</v>
      </c>
      <c r="E17" s="28" t="e">
        <f>#REF!</f>
        <v>#REF!</v>
      </c>
      <c r="F17" s="414" t="s">
        <v>230</v>
      </c>
      <c r="G17" s="421" t="e">
        <f>E17/E18</f>
        <v>#REF!</v>
      </c>
      <c r="H17"/>
      <c r="I17"/>
      <c r="J17" s="2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22"/>
      <c r="B18"/>
      <c r="C18"/>
      <c r="D18" s="4" t="s">
        <v>234</v>
      </c>
      <c r="E18" s="30" t="e">
        <f>#REF!</f>
        <v>#REF!</v>
      </c>
      <c r="F18" s="414"/>
      <c r="G18" s="421"/>
      <c r="H18"/>
      <c r="I18"/>
      <c r="J18" s="2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22"/>
      <c r="B19"/>
      <c r="C19"/>
      <c r="D19"/>
      <c r="E19"/>
      <c r="F19"/>
      <c r="G19" s="31"/>
      <c r="H19"/>
      <c r="I19"/>
      <c r="J19" s="2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22"/>
      <c r="B20" s="1" t="s">
        <v>247</v>
      </c>
      <c r="C20" s="1" t="s">
        <v>230</v>
      </c>
      <c r="D20" s="26" t="s">
        <v>248</v>
      </c>
      <c r="E20"/>
      <c r="F20"/>
      <c r="G20" s="31"/>
      <c r="H20"/>
      <c r="I20"/>
      <c r="J20" s="2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2"/>
      <c r="B21"/>
      <c r="C21"/>
      <c r="D21"/>
      <c r="E21"/>
      <c r="F21"/>
      <c r="G21" s="31"/>
      <c r="H21"/>
      <c r="I21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2"/>
      <c r="B22"/>
      <c r="C22"/>
      <c r="D22" s="27" t="s">
        <v>236</v>
      </c>
      <c r="E22" s="28" t="e">
        <f>#REF!</f>
        <v>#REF!</v>
      </c>
      <c r="F22" s="414" t="s">
        <v>230</v>
      </c>
      <c r="G22" s="420" t="e">
        <f>E22/E23</f>
        <v>#REF!</v>
      </c>
      <c r="H22"/>
      <c r="I22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2"/>
      <c r="B23"/>
      <c r="C23"/>
      <c r="D23" s="4" t="s">
        <v>237</v>
      </c>
      <c r="E23" s="30" t="e">
        <f>#REF!</f>
        <v>#REF!</v>
      </c>
      <c r="F23" s="414"/>
      <c r="G23" s="420"/>
      <c r="H23"/>
      <c r="I23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22"/>
      <c r="B24"/>
      <c r="C24"/>
      <c r="D24"/>
      <c r="E24"/>
      <c r="F24"/>
      <c r="G24" s="31"/>
      <c r="H24"/>
      <c r="I24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">
      <c r="A25" s="22"/>
      <c r="B25" s="1" t="s">
        <v>249</v>
      </c>
      <c r="C25" s="1" t="s">
        <v>230</v>
      </c>
      <c r="D25" s="26" t="s">
        <v>250</v>
      </c>
      <c r="E25"/>
      <c r="F25"/>
      <c r="G25" s="31"/>
      <c r="H25"/>
      <c r="I25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22"/>
      <c r="B26"/>
      <c r="C26"/>
      <c r="D26"/>
      <c r="E26" s="28"/>
      <c r="F26"/>
      <c r="G26" s="31"/>
      <c r="H26"/>
      <c r="I26"/>
      <c r="J26" s="2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22"/>
      <c r="B27"/>
      <c r="C27"/>
      <c r="D27" s="27" t="s">
        <v>234</v>
      </c>
      <c r="E27" s="28" t="e">
        <f>#REF!</f>
        <v>#REF!</v>
      </c>
      <c r="F27" s="414" t="s">
        <v>230</v>
      </c>
      <c r="G27" s="420" t="e">
        <f>E27/E28</f>
        <v>#REF!</v>
      </c>
      <c r="H27"/>
      <c r="I27"/>
      <c r="J27" s="2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22"/>
      <c r="B28"/>
      <c r="C28"/>
      <c r="D28" s="4" t="s">
        <v>251</v>
      </c>
      <c r="E28" s="30" t="e">
        <f>#REF!</f>
        <v>#REF!</v>
      </c>
      <c r="F28" s="414"/>
      <c r="G28" s="420"/>
      <c r="H28"/>
      <c r="I28"/>
      <c r="J28" s="2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2"/>
      <c r="B29"/>
      <c r="C29"/>
      <c r="D29"/>
      <c r="E29"/>
      <c r="F29"/>
      <c r="G29" s="31"/>
      <c r="H29"/>
      <c r="I29"/>
      <c r="J29" s="2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5">
      <c r="A30" s="22"/>
      <c r="B30" s="1" t="s">
        <v>252</v>
      </c>
      <c r="C30" s="1" t="s">
        <v>230</v>
      </c>
      <c r="D30" s="26" t="s">
        <v>253</v>
      </c>
      <c r="E30"/>
      <c r="F30"/>
      <c r="G30" s="31"/>
      <c r="H30"/>
      <c r="I30"/>
      <c r="J30" s="2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22"/>
      <c r="B31"/>
      <c r="C31"/>
      <c r="D31"/>
      <c r="E31"/>
      <c r="F31"/>
      <c r="G31" s="31"/>
      <c r="H31"/>
      <c r="I31"/>
      <c r="J31" s="2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22"/>
      <c r="B32"/>
      <c r="C32"/>
      <c r="D32" s="27" t="s">
        <v>239</v>
      </c>
      <c r="E32" s="28" t="e">
        <f>#REF!</f>
        <v>#REF!</v>
      </c>
      <c r="F32" s="414" t="s">
        <v>230</v>
      </c>
      <c r="G32" s="420" t="e">
        <f>-E32/E33</f>
        <v>#REF!</v>
      </c>
      <c r="H32"/>
      <c r="I32"/>
      <c r="J32" s="2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22"/>
      <c r="B33"/>
      <c r="C33"/>
      <c r="D33" s="4" t="s">
        <v>237</v>
      </c>
      <c r="E33" s="30" t="e">
        <f>#REF!</f>
        <v>#REF!</v>
      </c>
      <c r="F33" s="414"/>
      <c r="G33" s="420"/>
      <c r="H33"/>
      <c r="I33"/>
      <c r="J33" s="2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22"/>
      <c r="B34"/>
      <c r="C34"/>
      <c r="D34"/>
      <c r="E34"/>
      <c r="F34"/>
      <c r="G34" s="31"/>
      <c r="H34"/>
      <c r="I34"/>
      <c r="J34" s="2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5">
      <c r="A35" s="22"/>
      <c r="B35" s="1" t="s">
        <v>254</v>
      </c>
      <c r="C35" s="1" t="s">
        <v>230</v>
      </c>
      <c r="D35" s="26" t="s">
        <v>255</v>
      </c>
      <c r="E35"/>
      <c r="F35"/>
      <c r="G35" s="31"/>
      <c r="H35"/>
      <c r="I35"/>
      <c r="J35" s="2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22"/>
      <c r="B36"/>
      <c r="C36"/>
      <c r="D36"/>
      <c r="E36"/>
      <c r="F36"/>
      <c r="G36" s="31"/>
      <c r="H36"/>
      <c r="I36"/>
      <c r="J36" s="2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22"/>
      <c r="B37"/>
      <c r="C37"/>
      <c r="D37" s="27" t="s">
        <v>239</v>
      </c>
      <c r="E37" s="28" t="e">
        <f>#REF!</f>
        <v>#REF!</v>
      </c>
      <c r="F37" s="414" t="s">
        <v>230</v>
      </c>
      <c r="G37" s="420" t="e">
        <f>E37/E38</f>
        <v>#REF!</v>
      </c>
      <c r="H37"/>
      <c r="I37"/>
      <c r="J37" s="2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22"/>
      <c r="B38"/>
      <c r="C38"/>
      <c r="D38" s="4" t="s">
        <v>240</v>
      </c>
      <c r="E38" s="30" t="e">
        <f>#REF!</f>
        <v>#REF!</v>
      </c>
      <c r="F38" s="414"/>
      <c r="G38" s="420"/>
      <c r="H38"/>
      <c r="I38"/>
      <c r="J38" s="2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22"/>
      <c r="B39"/>
      <c r="C39"/>
      <c r="D39"/>
      <c r="E39"/>
      <c r="F39"/>
      <c r="G39"/>
      <c r="H39"/>
      <c r="I39"/>
      <c r="J39" s="23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22"/>
      <c r="B40"/>
      <c r="C40"/>
      <c r="D40"/>
      <c r="E40"/>
      <c r="F40"/>
      <c r="G40"/>
      <c r="H40"/>
      <c r="I40"/>
      <c r="J40" s="2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22"/>
      <c r="B41"/>
      <c r="C41"/>
      <c r="D41"/>
      <c r="E41"/>
      <c r="F41"/>
      <c r="G41"/>
      <c r="H41"/>
      <c r="I41"/>
      <c r="J41" s="2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22"/>
      <c r="B42"/>
      <c r="C42"/>
      <c r="D42"/>
      <c r="E42"/>
      <c r="F42"/>
      <c r="G42"/>
      <c r="H42"/>
      <c r="I42"/>
      <c r="J42" s="2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22"/>
      <c r="B43"/>
      <c r="C43"/>
      <c r="D43"/>
      <c r="E43"/>
      <c r="F43"/>
      <c r="G43"/>
      <c r="H43"/>
      <c r="I43"/>
      <c r="J43" s="2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22"/>
      <c r="B44"/>
      <c r="C44"/>
      <c r="D44"/>
      <c r="E44"/>
      <c r="F44"/>
      <c r="G44"/>
      <c r="H44"/>
      <c r="I44"/>
      <c r="J44" s="23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>
      <c r="A45" s="22"/>
      <c r="B45"/>
      <c r="C45"/>
      <c r="D45"/>
      <c r="E45"/>
      <c r="F45"/>
      <c r="G45"/>
      <c r="H45"/>
      <c r="I45"/>
      <c r="J45" s="2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22"/>
      <c r="B46" s="32" t="s">
        <v>256</v>
      </c>
      <c r="C46"/>
      <c r="D46" s="32"/>
      <c r="E46"/>
      <c r="F46"/>
      <c r="G46"/>
      <c r="H46"/>
      <c r="I46"/>
      <c r="J46" s="23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>
      <c r="A47" s="22"/>
      <c r="B47" s="32" t="s">
        <v>257</v>
      </c>
      <c r="D47" s="32"/>
      <c r="E47" s="1"/>
      <c r="G47" s="1"/>
      <c r="J47" s="23"/>
    </row>
    <row r="48" spans="1:256">
      <c r="A48" s="22"/>
      <c r="B48"/>
      <c r="C48"/>
      <c r="D48" s="33" t="s">
        <v>258</v>
      </c>
      <c r="E48"/>
      <c r="F48"/>
      <c r="G48"/>
      <c r="H48"/>
      <c r="I48"/>
      <c r="J48" s="23"/>
    </row>
    <row r="49" spans="1:10">
      <c r="A49" s="22"/>
      <c r="B49"/>
      <c r="C49"/>
      <c r="D49" s="33" t="s">
        <v>259</v>
      </c>
      <c r="E49"/>
      <c r="F49"/>
      <c r="G49"/>
      <c r="H49"/>
      <c r="I49"/>
      <c r="J49" s="23"/>
    </row>
    <row r="50" spans="1:10">
      <c r="A50" s="22"/>
      <c r="B50"/>
      <c r="C50"/>
      <c r="D50" s="33" t="s">
        <v>260</v>
      </c>
      <c r="E50"/>
      <c r="F50"/>
      <c r="G50"/>
      <c r="H50"/>
      <c r="I50"/>
      <c r="J50" s="23"/>
    </row>
    <row r="51" spans="1:10">
      <c r="A51" s="22"/>
      <c r="B51"/>
      <c r="C51"/>
      <c r="D51" s="34"/>
      <c r="E51"/>
      <c r="F51"/>
      <c r="G51"/>
      <c r="H51"/>
      <c r="I51"/>
      <c r="J51" s="23"/>
    </row>
    <row r="52" spans="1:10">
      <c r="A52" s="35"/>
      <c r="B52" s="36"/>
      <c r="C52" s="36"/>
      <c r="D52" s="36"/>
      <c r="E52" s="37"/>
      <c r="F52" s="36"/>
      <c r="G52" s="37"/>
      <c r="H52" s="36"/>
      <c r="I52" s="36"/>
      <c r="J52" s="38"/>
    </row>
  </sheetData>
  <sheetProtection selectLockedCells="1" selectUnlockedCells="1"/>
  <customSheetViews>
    <customSheetView guid="{1B7CC90F-CCF9-46D0-9122-4DE60E5856BC}" scale="95" state="hidden">
      <selection activeCell="G37" sqref="G3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57890963-C018-4FDE-BDEE-A1EE2FE888E7}" scale="95" state="hidden">
      <selection activeCell="G37" sqref="G3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2"/>
      <headerFooter alignWithMargins="0"/>
    </customSheetView>
    <customSheetView guid="{E840AE61-ECCC-495D-8C65-5AE96802DB82}" scale="95" state="hidden">
      <selection activeCell="G37" sqref="G3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3"/>
      <headerFooter alignWithMargins="0"/>
    </customSheetView>
    <customSheetView guid="{F43BE92A-F371-43E5-A937-89028AD0234F}" scale="95" state="hidden">
      <selection activeCell="G37" sqref="G3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4"/>
      <headerFooter alignWithMargins="0"/>
    </customSheetView>
  </customSheetViews>
  <mergeCells count="13">
    <mergeCell ref="B8:I8"/>
    <mergeCell ref="F12:F13"/>
    <mergeCell ref="G12:G13"/>
    <mergeCell ref="F17:F18"/>
    <mergeCell ref="G17:G18"/>
    <mergeCell ref="F37:F38"/>
    <mergeCell ref="G37:G38"/>
    <mergeCell ref="F22:F23"/>
    <mergeCell ref="G22:G23"/>
    <mergeCell ref="F27:F28"/>
    <mergeCell ref="G27:G28"/>
    <mergeCell ref="F32:F33"/>
    <mergeCell ref="G32:G3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44</vt:i4>
      </vt:variant>
    </vt:vector>
  </HeadingPairs>
  <TitlesOfParts>
    <vt:vector size="54" baseType="lpstr">
      <vt:lpstr>BP</vt:lpstr>
      <vt:lpstr>Balancete Setembro 2015</vt:lpstr>
      <vt:lpstr>DRE</vt:lpstr>
      <vt:lpstr>DRA</vt:lpstr>
      <vt:lpstr>DVA</vt:lpstr>
      <vt:lpstr>DFC</vt:lpstr>
      <vt:lpstr>DMPL</vt:lpstr>
      <vt:lpstr>Impressao Indices 3º Trim. 2014</vt:lpstr>
      <vt:lpstr>Impressao Indices 3º Trim 2015</vt:lpstr>
      <vt:lpstr>Indices 2º Trim 2015</vt:lpstr>
      <vt:lpstr>BP!__xlnm_Print_Area</vt:lpstr>
      <vt:lpstr>DRA!__xlnm_Print_Area</vt:lpstr>
      <vt:lpstr>BP!__xlnm_Print_Area_0</vt:lpstr>
      <vt:lpstr>DRA!__xlnm_Print_Area_0</vt:lpstr>
      <vt:lpstr>BP!__xlnm_Print_Area_0_0</vt:lpstr>
      <vt:lpstr>DRA!__xlnm_Print_Area_0_0</vt:lpstr>
      <vt:lpstr>BP!__xlnm_Print_Area_0_0_0</vt:lpstr>
      <vt:lpstr>DRA!__xlnm_Print_Area_0_0_0</vt:lpstr>
      <vt:lpstr>BP!Area_de_impressao</vt:lpstr>
      <vt:lpstr>DFC!Area_de_impressao</vt:lpstr>
      <vt:lpstr>DMPL!Area_de_impressao</vt:lpstr>
      <vt:lpstr>DRA!Area_de_impressao</vt:lpstr>
      <vt:lpstr>DRE!Area_de_impressao</vt:lpstr>
      <vt:lpstr>DVA!Area_de_impressao</vt:lpstr>
      <vt:lpstr>BP!Print_Area_0</vt:lpstr>
      <vt:lpstr>DRA!Print_Area_0</vt:lpstr>
      <vt:lpstr>BP!Print_Area_0_0</vt:lpstr>
      <vt:lpstr>DRA!Print_Area_0_0</vt:lpstr>
      <vt:lpstr>BP!Print_Area_0_0_0</vt:lpstr>
      <vt:lpstr>DRA!Print_Area_0_0_0</vt:lpstr>
      <vt:lpstr>BP!Print_Area_0_0_0_0</vt:lpstr>
      <vt:lpstr>DRA!Print_Area_0_0_0_0</vt:lpstr>
      <vt:lpstr>BP!Print_Area_0_0_0_0_0</vt:lpstr>
      <vt:lpstr>DRA!Print_Area_0_0_0_0_0</vt:lpstr>
      <vt:lpstr>BP!Print_Area_0_0_0_0_0_0</vt:lpstr>
      <vt:lpstr>DRA!Print_Area_0_0_0_0_0_0</vt:lpstr>
      <vt:lpstr>BP!Print_Area_0_0_0_0_0_0_0</vt:lpstr>
      <vt:lpstr>DRA!Print_Area_0_0_0_0_0_0_0</vt:lpstr>
      <vt:lpstr>BP!Print_Area_0_0_0_0_0_0_0_0</vt:lpstr>
      <vt:lpstr>DRA!Print_Area_0_0_0_0_0_0_0_0</vt:lpstr>
      <vt:lpstr>BP!Print_Area_0_0_0_0_0_0_0_0_0</vt:lpstr>
      <vt:lpstr>DRA!Print_Area_0_0_0_0_0_0_0_0_0</vt:lpstr>
      <vt:lpstr>BP!Print_Area_0_0_0_0_0_0_0_0_0_0</vt:lpstr>
      <vt:lpstr>DRA!Print_Area_0_0_0_0_0_0_0_0_0_0</vt:lpstr>
      <vt:lpstr>BP!Z_05C27B48_594B_411D_A879_B1EE7B1BD67E__wvu_PrintArea</vt:lpstr>
      <vt:lpstr>DRA!Z_05C27B48_594B_411D_A879_B1EE7B1BD67E__wvu_PrintArea</vt:lpstr>
      <vt:lpstr>BP!Z_3EE1487D_30CA_4E2B_9DDF_9768F256A62C__wvu_PrintArea</vt:lpstr>
      <vt:lpstr>DRA!Z_3EE1487D_30CA_4E2B_9DDF_9768F256A62C__wvu_PrintArea</vt:lpstr>
      <vt:lpstr>BP!Z_B6F121BF_1903_4BEC_8304_2394D6629F09__wvu_PrintArea</vt:lpstr>
      <vt:lpstr>DRA!Z_B6F121BF_1903_4BEC_8304_2394D6629F09__wvu_PrintArea</vt:lpstr>
      <vt:lpstr>BP!Z_C1F0F166_39CE_490E_B774_1E8E550A9765__wvu_PrintArea</vt:lpstr>
      <vt:lpstr>DRA!Z_C1F0F166_39CE_490E_B774_1E8E550A9765__wvu_PrintArea</vt:lpstr>
      <vt:lpstr>BP!Z_DBA04047_519F_410A_89B6_4FD9688353D0__wvu_PrintArea</vt:lpstr>
      <vt:lpstr>DRA!Z_DBA04047_519F_410A_89B6_4FD9688353D0__wvu_PrintArea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Valdecir Gomes</dc:creator>
  <cp:lastModifiedBy>CIRO MOCHIKAWA</cp:lastModifiedBy>
  <cp:lastPrinted>2024-11-08T17:34:59Z</cp:lastPrinted>
  <dcterms:created xsi:type="dcterms:W3CDTF">2017-01-23T12:15:21Z</dcterms:created>
  <dcterms:modified xsi:type="dcterms:W3CDTF">2024-11-12T18:23:44Z</dcterms:modified>
</cp:coreProperties>
</file>