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K:\AMZ-22\AMZ-22_2-Contabilidade\AUDITORIA\Auditoria 2024\IVº TRIM-2024\D.F. e N.EXPLICATIVAS-IVºTRIM-2024\PRELIMINAR-06.02.2025\"/>
    </mc:Choice>
  </mc:AlternateContent>
  <xr:revisionPtr revIDLastSave="0" documentId="13_ncr:1_{74A040C2-84E6-4062-A474-FEFD4DE021A6}" xr6:coauthVersionLast="36" xr6:coauthVersionMax="44" xr10:uidLastSave="{00000000-0000-0000-0000-000000000000}"/>
  <bookViews>
    <workbookView xWindow="0" yWindow="0" windowWidth="28800" windowHeight="13500" tabRatio="548" activeTab="6" xr2:uid="{00000000-000D-0000-FFFF-FFFF00000000}"/>
  </bookViews>
  <sheets>
    <sheet name="BP" sheetId="16" r:id="rId1"/>
    <sheet name="Balancete Setembro 2015" sheetId="3" state="hidden" r:id="rId2"/>
    <sheet name="DRE" sheetId="19" r:id="rId3"/>
    <sheet name="DFC" sheetId="12" r:id="rId4"/>
    <sheet name="DRA" sheetId="20" r:id="rId5"/>
    <sheet name="DVA" sheetId="15" r:id="rId6"/>
    <sheet name="DMPL" sheetId="23" r:id="rId7"/>
    <sheet name="Impressao Indices 3º Trim. 2014" sheetId="5" state="hidden" r:id="rId8"/>
    <sheet name="Impressao Indices 3º Trim 2015" sheetId="6" state="hidden" r:id="rId9"/>
    <sheet name="Indices 2º Trim 2015" sheetId="7" state="hidden" r:id="rId10"/>
  </sheets>
  <definedNames>
    <definedName name="__xlnm_Print_Area" localSheetId="0">BP!$A$1:$I$36</definedName>
    <definedName name="__xlnm_Print_Area" localSheetId="4">DRA!$C$2:$G$36</definedName>
    <definedName name="__xlnm_Print_Area_0" localSheetId="0">BP!$A$1:$I$36</definedName>
    <definedName name="__xlnm_Print_Area_0" localSheetId="4">DRA!$C$2:$G$36</definedName>
    <definedName name="__xlnm_Print_Area_0_0" localSheetId="0">BP!$A$1:$I$36</definedName>
    <definedName name="__xlnm_Print_Area_0_0" localSheetId="4">DRA!$C$2:$G$36</definedName>
    <definedName name="__xlnm_Print_Area_0_0_0" localSheetId="0">BP!$A$1:$I$36</definedName>
    <definedName name="__xlnm_Print_Area_0_0_0" localSheetId="4">DRA!$C$2:$G$36</definedName>
    <definedName name="_xlnm.Print_Area" localSheetId="0">BP!$A$1:$I$36</definedName>
    <definedName name="_xlnm.Print_Area" localSheetId="3">DFC!$B$2:$G$68</definedName>
    <definedName name="_xlnm.Print_Area" localSheetId="6">DMPL!$B$1:$M$26</definedName>
    <definedName name="_xlnm.Print_Area" localSheetId="4">DRA!$C$1:$G$40</definedName>
    <definedName name="_xlnm.Print_Area" localSheetId="2">DRE!$B$1:$G$58</definedName>
    <definedName name="_xlnm.Print_Area" localSheetId="5">DVA!$B$1:$G$59</definedName>
    <definedName name="bla" localSheetId="3">#REF!</definedName>
    <definedName name="bla" localSheetId="6">#REF!</definedName>
    <definedName name="bla" localSheetId="8">NA()</definedName>
    <definedName name="bla" localSheetId="7">NA()</definedName>
    <definedName name="bla">NA()</definedName>
    <definedName name="doar" localSheetId="3">#REF!</definedName>
    <definedName name="doar" localSheetId="6">#REF!</definedName>
    <definedName name="doar" localSheetId="8">NA()</definedName>
    <definedName name="doar" localSheetId="7">NA()</definedName>
    <definedName name="doar">NA()</definedName>
    <definedName name="dre" localSheetId="3">#REF!</definedName>
    <definedName name="dre" localSheetId="6">#REF!</definedName>
    <definedName name="dre" localSheetId="8">NA()</definedName>
    <definedName name="dre" localSheetId="7">NA()</definedName>
    <definedName name="dre">NA()</definedName>
    <definedName name="mut" localSheetId="3">#REF!</definedName>
    <definedName name="mut" localSheetId="6">#REF!</definedName>
    <definedName name="mut" localSheetId="8">NA()</definedName>
    <definedName name="mut" localSheetId="7">NA()</definedName>
    <definedName name="mut">NA()</definedName>
    <definedName name="Print_Area_0" localSheetId="0">BP!$A$1:$I$36</definedName>
    <definedName name="Print_Area_0" localSheetId="4">DRA!$C$2:$G$36</definedName>
    <definedName name="Print_Area_0_0" localSheetId="0">BP!$A$1:$I$36</definedName>
    <definedName name="Print_Area_0_0" localSheetId="4">DRA!$C$2:$G$36</definedName>
    <definedName name="Print_Area_0_0_0" localSheetId="0">BP!$A$1:$I$36</definedName>
    <definedName name="Print_Area_0_0_0" localSheetId="4">DRA!$C$2:$G$36</definedName>
    <definedName name="Print_Area_0_0_0_0" localSheetId="0">BP!$A$1:$E$36</definedName>
    <definedName name="Print_Area_0_0_0_0" localSheetId="4">DRA!$C$2:$G$36</definedName>
    <definedName name="Print_Area_0_0_0_0_0" localSheetId="0">BP!$A$1:$E$36</definedName>
    <definedName name="Print_Area_0_0_0_0_0" localSheetId="4">DRA!$C$2:$G$36</definedName>
    <definedName name="Print_Area_0_0_0_0_0_0" localSheetId="0">BP!$A$1:$E$36</definedName>
    <definedName name="Print_Area_0_0_0_0_0_0" localSheetId="4">DRA!$C$2:$G$36</definedName>
    <definedName name="Print_Area_0_0_0_0_0_0_0" localSheetId="0">BP!$A$1:$E$36</definedName>
    <definedName name="Print_Area_0_0_0_0_0_0_0" localSheetId="4">DRA!$C$2:$G$36</definedName>
    <definedName name="Print_Area_0_0_0_0_0_0_0_0" localSheetId="0">BP!$A$1:$E$36</definedName>
    <definedName name="Print_Area_0_0_0_0_0_0_0_0" localSheetId="4">DRA!$C$2:$G$36</definedName>
    <definedName name="Print_Area_0_0_0_0_0_0_0_0_0" localSheetId="0">BP!$A$1:$E$36</definedName>
    <definedName name="Print_Area_0_0_0_0_0_0_0_0_0" localSheetId="4">DRA!$C$2:$G$36</definedName>
    <definedName name="Print_Area_0_0_0_0_0_0_0_0_0_0" localSheetId="0">BP!$A$1:$E$36</definedName>
    <definedName name="Print_Area_0_0_0_0_0_0_0_0_0_0" localSheetId="4">DRA!$C$2:$G$36</definedName>
    <definedName name="Z_05C27B48_594B_411D_A879_B1EE7B1BD67E__wvu_Cols" localSheetId="0">NA()</definedName>
    <definedName name="Z_05C27B48_594B_411D_A879_B1EE7B1BD67E__wvu_Cols" localSheetId="4">NA()</definedName>
    <definedName name="Z_05C27B48_594B_411D_A879_B1EE7B1BD67E__wvu_PrintArea" localSheetId="0">BP!$A$1:$B$20</definedName>
    <definedName name="Z_05C27B48_594B_411D_A879_B1EE7B1BD67E__wvu_PrintArea" localSheetId="4">DRA!$C$9:$F$28</definedName>
    <definedName name="Z_05C27B48_594B_411D_A879_B1EE7B1BD67E__wvu_Rows" localSheetId="0">NA()</definedName>
    <definedName name="Z_05C27B48_594B_411D_A879_B1EE7B1BD67E__wvu_Rows" localSheetId="4">NA()</definedName>
    <definedName name="Z_3EE1487D_30CA_4E2B_9DDF_9768F256A62C__wvu_Cols" localSheetId="0">NA()</definedName>
    <definedName name="Z_3EE1487D_30CA_4E2B_9DDF_9768F256A62C__wvu_Cols" localSheetId="4">NA()</definedName>
    <definedName name="Z_3EE1487D_30CA_4E2B_9DDF_9768F256A62C__wvu_PrintArea" localSheetId="0">BP!$A$1:$B$20</definedName>
    <definedName name="Z_3EE1487D_30CA_4E2B_9DDF_9768F256A62C__wvu_PrintArea" localSheetId="4">DRA!$C$9:$F$28</definedName>
    <definedName name="Z_3EE1487D_30CA_4E2B_9DDF_9768F256A62C__wvu_Rows" localSheetId="0">NA()</definedName>
    <definedName name="Z_3EE1487D_30CA_4E2B_9DDF_9768F256A62C__wvu_Rows" localSheetId="4">NA()</definedName>
    <definedName name="Z_B6F121BF_1903_4BEC_8304_2394D6629F09__wvu_Cols" localSheetId="0">NA()</definedName>
    <definedName name="Z_B6F121BF_1903_4BEC_8304_2394D6629F09__wvu_Cols" localSheetId="4">NA()</definedName>
    <definedName name="Z_B6F121BF_1903_4BEC_8304_2394D6629F09__wvu_PrintArea" localSheetId="0">BP!$A$1:$B$20</definedName>
    <definedName name="Z_B6F121BF_1903_4BEC_8304_2394D6629F09__wvu_PrintArea" localSheetId="4">DRA!$C$9:$F$28</definedName>
    <definedName name="Z_B6F121BF_1903_4BEC_8304_2394D6629F09__wvu_Rows" localSheetId="0">NA()</definedName>
    <definedName name="Z_B6F121BF_1903_4BEC_8304_2394D6629F09__wvu_Rows" localSheetId="4">NA()</definedName>
    <definedName name="Z_C1F0F166_39CE_490E_B774_1E8E550A9765__wvu_Cols" localSheetId="0">NA()</definedName>
    <definedName name="Z_C1F0F166_39CE_490E_B774_1E8E550A9765__wvu_Cols" localSheetId="4">NA()</definedName>
    <definedName name="Z_C1F0F166_39CE_490E_B774_1E8E550A9765__wvu_PrintArea" localSheetId="0">BP!$A$1:$B$20</definedName>
    <definedName name="Z_C1F0F166_39CE_490E_B774_1E8E550A9765__wvu_PrintArea" localSheetId="4">DRA!$C$9:$F$28</definedName>
    <definedName name="Z_C1F0F166_39CE_490E_B774_1E8E550A9765__wvu_Rows" localSheetId="0">NA()</definedName>
    <definedName name="Z_C1F0F166_39CE_490E_B774_1E8E550A9765__wvu_Rows" localSheetId="4">NA()</definedName>
    <definedName name="Z_DBA04047_519F_410A_89B6_4FD9688353D0__wvu_Cols" localSheetId="0">NA()</definedName>
    <definedName name="Z_DBA04047_519F_410A_89B6_4FD9688353D0__wvu_Cols" localSheetId="4">NA()</definedName>
    <definedName name="Z_DBA04047_519F_410A_89B6_4FD9688353D0__wvu_PrintArea" localSheetId="0">BP!$A$1:$B$20</definedName>
    <definedName name="Z_DBA04047_519F_410A_89B6_4FD9688353D0__wvu_PrintArea" localSheetId="4">DRA!$C$9:$F$28</definedName>
    <definedName name="Z_DBA04047_519F_410A_89B6_4FD9688353D0__wvu_Rows" localSheetId="0">NA()</definedName>
    <definedName name="Z_DBA04047_519F_410A_89B6_4FD9688353D0__wvu_Rows" localSheetId="4">NA()</definedName>
  </definedNames>
  <calcPr calcId="191029"/>
</workbook>
</file>

<file path=xl/calcChain.xml><?xml version="1.0" encoding="utf-8"?>
<calcChain xmlns="http://schemas.openxmlformats.org/spreadsheetml/2006/main">
  <c r="I28" i="16" l="1"/>
  <c r="H23" i="16"/>
  <c r="I23" i="16"/>
  <c r="L17" i="23" l="1"/>
  <c r="L16" i="23"/>
  <c r="L15" i="23"/>
  <c r="F16" i="23"/>
  <c r="J18" i="23"/>
  <c r="D18" i="23"/>
  <c r="E23" i="19"/>
  <c r="E16" i="19"/>
  <c r="E11" i="19"/>
  <c r="F40" i="15"/>
  <c r="F16" i="15" l="1"/>
  <c r="F11" i="15"/>
  <c r="F35" i="15"/>
  <c r="F22" i="15"/>
  <c r="F17" i="15" s="1"/>
  <c r="F44" i="15"/>
  <c r="F23" i="12"/>
  <c r="H13" i="16" l="1"/>
  <c r="E21" i="19" l="1"/>
  <c r="E28" i="19" s="1"/>
  <c r="H26" i="16"/>
  <c r="H28" i="16" s="1"/>
  <c r="G40" i="19" l="1"/>
  <c r="G58" i="12" l="1"/>
  <c r="G60" i="12" s="1"/>
  <c r="G53" i="12"/>
  <c r="G44" i="12"/>
  <c r="G39" i="12"/>
  <c r="G32" i="12"/>
  <c r="G43" i="15"/>
  <c r="G39" i="15"/>
  <c r="G35" i="15"/>
  <c r="G34" i="15" s="1"/>
  <c r="G32" i="15" s="1"/>
  <c r="G25" i="15"/>
  <c r="G20" i="15"/>
  <c r="G14" i="15"/>
  <c r="G10" i="15"/>
  <c r="G11" i="20"/>
  <c r="G24" i="20" s="1"/>
  <c r="G25" i="20" s="1"/>
  <c r="G42" i="19"/>
  <c r="G34" i="19"/>
  <c r="G30" i="19"/>
  <c r="D20" i="16"/>
  <c r="D23" i="16" s="1"/>
  <c r="D15" i="16"/>
  <c r="D29" i="16" l="1"/>
  <c r="G47" i="19"/>
  <c r="G50" i="19" s="1"/>
  <c r="G10" i="12" s="1"/>
  <c r="G17" i="12" s="1"/>
  <c r="G34" i="12" s="1"/>
  <c r="G55" i="12" s="1"/>
  <c r="G18" i="15"/>
  <c r="G23" i="15" s="1"/>
  <c r="G30" i="15" s="1"/>
  <c r="G49" i="15" s="1"/>
  <c r="F39" i="12"/>
  <c r="L13" i="23" l="1"/>
  <c r="F53" i="12" l="1"/>
  <c r="F58" i="12"/>
  <c r="J11" i="23" l="1"/>
  <c r="J14" i="23" s="1"/>
  <c r="D34" i="7" l="1"/>
  <c r="D28" i="7"/>
  <c r="D22" i="7"/>
  <c r="D16" i="7"/>
  <c r="D10" i="7"/>
  <c r="D4" i="7"/>
  <c r="E38" i="6"/>
  <c r="E37" i="6"/>
  <c r="G37" i="6" s="1"/>
  <c r="E33" i="6"/>
  <c r="E32" i="6"/>
  <c r="E28" i="6"/>
  <c r="E27" i="6"/>
  <c r="E23" i="6"/>
  <c r="E22" i="6"/>
  <c r="G22" i="6" s="1"/>
  <c r="E18" i="6"/>
  <c r="E17" i="6"/>
  <c r="G17" i="6" s="1"/>
  <c r="E13" i="6"/>
  <c r="E12" i="6"/>
  <c r="E38" i="5"/>
  <c r="E37" i="5"/>
  <c r="G37" i="5" s="1"/>
  <c r="E33" i="5"/>
  <c r="E32" i="5"/>
  <c r="E28" i="5"/>
  <c r="E27" i="5"/>
  <c r="G27" i="5" s="1"/>
  <c r="E23" i="5"/>
  <c r="E22" i="5"/>
  <c r="G22" i="5" s="1"/>
  <c r="E18" i="5"/>
  <c r="E17" i="5"/>
  <c r="G17" i="5" s="1"/>
  <c r="E13" i="5"/>
  <c r="E12" i="5"/>
  <c r="G12" i="5" s="1"/>
  <c r="L11" i="23"/>
  <c r="D14" i="23"/>
  <c r="F60" i="12"/>
  <c r="F44" i="12"/>
  <c r="F43" i="15"/>
  <c r="F39" i="15"/>
  <c r="F34" i="15"/>
  <c r="F27" i="15"/>
  <c r="F25" i="15" s="1"/>
  <c r="F20" i="15"/>
  <c r="F14" i="15"/>
  <c r="J47" i="19"/>
  <c r="I47" i="19"/>
  <c r="H47" i="19"/>
  <c r="E42" i="19"/>
  <c r="E34" i="19"/>
  <c r="F13" i="15" s="1"/>
  <c r="F10" i="15" s="1"/>
  <c r="E30" i="19"/>
  <c r="G197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46" i="3"/>
  <c r="I2" i="3"/>
  <c r="C20" i="16"/>
  <c r="C23" i="16" s="1"/>
  <c r="C15" i="16"/>
  <c r="E40" i="19" l="1"/>
  <c r="E47" i="19" s="1"/>
  <c r="C29" i="16"/>
  <c r="G27" i="6"/>
  <c r="G32" i="6"/>
  <c r="G32" i="5"/>
  <c r="G12" i="6"/>
  <c r="F32" i="15"/>
  <c r="F18" i="15"/>
  <c r="F23" i="15" s="1"/>
  <c r="F30" i="15" s="1"/>
  <c r="F49" i="15" l="1"/>
  <c r="E50" i="19"/>
  <c r="F12" i="20" l="1"/>
  <c r="F10" i="12"/>
  <c r="F11" i="20" l="1"/>
  <c r="F24" i="20" s="1"/>
  <c r="F25" i="20" s="1"/>
  <c r="F17" i="12"/>
  <c r="F34" i="12" s="1"/>
  <c r="F55" i="12" s="1"/>
  <c r="L12" i="23"/>
  <c r="L14" i="23" s="1"/>
  <c r="L18" i="23" s="1"/>
  <c r="F14" i="23"/>
  <c r="F18" i="23" s="1"/>
  <c r="H15" i="16" l="1"/>
  <c r="H29" i="16"/>
  <c r="I15" i="16"/>
  <c r="I29" i="16"/>
</calcChain>
</file>

<file path=xl/sharedStrings.xml><?xml version="1.0" encoding="utf-8"?>
<sst xmlns="http://schemas.openxmlformats.org/spreadsheetml/2006/main" count="972" uniqueCount="426">
  <si>
    <t>AMAZÔNIA AZUL TECNOLOGIAS DE DEFESA S.A</t>
  </si>
  <si>
    <t>CNPJ 18.910.028/0001-21</t>
  </si>
  <si>
    <t>Balanço Patrimonial</t>
  </si>
  <si>
    <t>(Valores expressos em milhares de reais)</t>
  </si>
  <si>
    <t>ATIVO</t>
  </si>
  <si>
    <t>Nota</t>
  </si>
  <si>
    <t>PASSIVO</t>
  </si>
  <si>
    <t>CIRCULANTE</t>
  </si>
  <si>
    <t>Caixa e equivalentes de caixa</t>
  </si>
  <si>
    <t>Fornecedores</t>
  </si>
  <si>
    <t>Obrigações trabalhistas e previdenciárias</t>
  </si>
  <si>
    <t>Outras contas a pagar</t>
  </si>
  <si>
    <t>Outros créditos</t>
  </si>
  <si>
    <t>TOTAL DO ATIVO CIRCULANTE</t>
  </si>
  <si>
    <t>TOTAL DO PASSIVO CIRCULANTE</t>
  </si>
  <si>
    <t>NÃO-CIRCULANTE</t>
  </si>
  <si>
    <t>Subvenção para investimento do Tesouro</t>
  </si>
  <si>
    <t>Provisões para contingências</t>
  </si>
  <si>
    <t>TOTAL DO ATIVO NÃO CIRCULANTE</t>
  </si>
  <si>
    <t>TOTAL DO PASSIVO NÃO CIRCULANTE</t>
  </si>
  <si>
    <t>Capital social</t>
  </si>
  <si>
    <t>Prejuízos acumulados</t>
  </si>
  <si>
    <t>TOTAL DO PATRIMÔNIO LÍQUIDO</t>
  </si>
  <si>
    <t>TOTAL DO ATIVO</t>
  </si>
  <si>
    <t>CIRO MOCHIKAWA</t>
  </si>
  <si>
    <t>Contador – CRC/SP 1SP092004/O-5</t>
  </si>
  <si>
    <t>CPF 414.425.988-91</t>
  </si>
  <si>
    <t>Demonstração do Resultado do Exercício</t>
  </si>
  <si>
    <t>RECEITA OPERACIONAL BRUTA</t>
  </si>
  <si>
    <t>Vendas de Produtos</t>
  </si>
  <si>
    <t>Vendas de Mercadorias</t>
  </si>
  <si>
    <t>Prestação de Serviços</t>
  </si>
  <si>
    <t>DEDUÇÕES DA RECEITA BRUTA</t>
  </si>
  <si>
    <t>Devoluções de Vendas</t>
  </si>
  <si>
    <t>Abatimentos</t>
  </si>
  <si>
    <t>Impostos e Contribuições Incidentes sobre Serviços Prestados</t>
  </si>
  <si>
    <t>RECEITA OPERACIONAL LÍQUIDA</t>
  </si>
  <si>
    <t>CUSTOS DAS VENDAS</t>
  </si>
  <si>
    <t>Custo dos Produtos Vendidos</t>
  </si>
  <si>
    <t>Custo das Mercadorias</t>
  </si>
  <si>
    <t>Custo dos Serviços Prestados</t>
  </si>
  <si>
    <t>DESPESAS OPERACIONAIS</t>
  </si>
  <si>
    <t>Despesas gerais e administrativas</t>
  </si>
  <si>
    <t>Despesas com pessoal</t>
  </si>
  <si>
    <t>Despesas financeiras</t>
  </si>
  <si>
    <t>Receita de Custeio</t>
  </si>
  <si>
    <t>Receita de Pessoal</t>
  </si>
  <si>
    <t>Conta</t>
  </si>
  <si>
    <t>Descricao</t>
  </si>
  <si>
    <t>Saldo anterior</t>
  </si>
  <si>
    <t>Débito</t>
  </si>
  <si>
    <t>Crédito</t>
  </si>
  <si>
    <t>Saldo atual</t>
  </si>
  <si>
    <t>D</t>
  </si>
  <si>
    <t>ATIVO CIRCULANTE</t>
  </si>
  <si>
    <t>CAIXA E EQUIVALENTES DE CAIXA</t>
  </si>
  <si>
    <t>LIMITE DE SAQUE C/ VINC DE PGTO-OFSS</t>
  </si>
  <si>
    <t>BRASIL - CC 0100000000400</t>
  </si>
  <si>
    <t>BRASIL - CC 0280522330400</t>
  </si>
  <si>
    <t>BRASIL - CC 0100000000415</t>
  </si>
  <si>
    <t>BRASIL - CC 0280700111400</t>
  </si>
  <si>
    <t>BRASIL - CC 0190000000987</t>
  </si>
  <si>
    <t>BRASIL - CC 0100000000555</t>
  </si>
  <si>
    <t>BRASIL - CC 0100000000510</t>
  </si>
  <si>
    <t>BRASIL - CC 0100000000340</t>
  </si>
  <si>
    <t>DEMAIS CREDITOS E VALORES A CURTO PRAZO</t>
  </si>
  <si>
    <t>ADIANTAMENTO CONCEDIDO PESSOAL /TERCEIR</t>
  </si>
  <si>
    <t>SUPRIMENTO DE FUNDOS - ADIANTAMENTO</t>
  </si>
  <si>
    <t>ADIANTAMENTOS PARA 13O. SALARIO</t>
  </si>
  <si>
    <t>ADIANTAMENTOS PARA FERIAS</t>
  </si>
  <si>
    <t>IMPOSTOS A RECUPERAR</t>
  </si>
  <si>
    <t>IR-FONTE A COMPENSAR</t>
  </si>
  <si>
    <t>CONTRIBUICAO SOCIAL RETIDA NA FONTE</t>
  </si>
  <si>
    <t>COFINS A COMPENSAR</t>
  </si>
  <si>
    <t>PIS A COMPENSAR</t>
  </si>
  <si>
    <t>ISS A RECUPERAR</t>
  </si>
  <si>
    <t>ESTOQUES</t>
  </si>
  <si>
    <t>ALMOXARIFADO</t>
  </si>
  <si>
    <t>MATERIAIS DE CONSUMO</t>
  </si>
  <si>
    <t>ATIVO NAO CIRCULANTE</t>
  </si>
  <si>
    <t>IMOBILIZADO</t>
  </si>
  <si>
    <t>INVESTIMENTOS</t>
  </si>
  <si>
    <t>BENS EM ELABORACAO</t>
  </si>
  <si>
    <t>IMOBILIZADO - BENS EM OPERACAO</t>
  </si>
  <si>
    <t>INSTALACOES</t>
  </si>
  <si>
    <t>EQUIPAMENTOS DE INFORMATICA</t>
  </si>
  <si>
    <t>MOVEIS E UTENSILIOS</t>
  </si>
  <si>
    <t>FERRAMENTAS</t>
  </si>
  <si>
    <t>EDIFICIOS</t>
  </si>
  <si>
    <t>EQUIPAMENTOS DE COMUNIC. E TELEFONIA</t>
  </si>
  <si>
    <t>DEPRECIACAO, EXAUSTAO E AMORTIZACAO ACUM</t>
  </si>
  <si>
    <t>C</t>
  </si>
  <si>
    <t>INTANGIVEL</t>
  </si>
  <si>
    <t>SOFTWARE</t>
  </si>
  <si>
    <t>(-)AMORTIZACOES ACUMULADAS - SOFTWARE</t>
  </si>
  <si>
    <t>PASSIVO E PATRIMONIO LIQUIDO</t>
  </si>
  <si>
    <t>PASSIVO CIRCULANTE</t>
  </si>
  <si>
    <t>FORNECEDORES E CONTAS A PAGAR A CURTO PR</t>
  </si>
  <si>
    <t>CONTAS A PAGAR CREDORES NACIONAIS -INTRA</t>
  </si>
  <si>
    <t>OBRIG TRABALHISTAS,PREVID E ASSIST A PAG</t>
  </si>
  <si>
    <t>SALARIOS A PAGAR</t>
  </si>
  <si>
    <t>PENSAO ALIMENTICIA PG</t>
  </si>
  <si>
    <t>INSS A RECOLHER</t>
  </si>
  <si>
    <t>FGTS A RECOLHER</t>
  </si>
  <si>
    <t>IRRF SOBRE SALARIOS</t>
  </si>
  <si>
    <t>CONTRIBUICAO SINDICAL A RECOLHER</t>
  </si>
  <si>
    <t>CONSIGNACAO BANCOS - EMPREST A FUNCIONAR</t>
  </si>
  <si>
    <t>REPASSES</t>
  </si>
  <si>
    <t>OBRIGACOES TRIBUTARIAS A RECOLHER</t>
  </si>
  <si>
    <t>ISS A RECOLHER</t>
  </si>
  <si>
    <t>COFINS RETIDO NA FONTE</t>
  </si>
  <si>
    <t>PIS RETIDO NA FONTE</t>
  </si>
  <si>
    <t>IR RETIDO NA FONTE A RECOLHER</t>
  </si>
  <si>
    <t>CONTRIB SOCIAL RETIDA FONTE A RECOLHER</t>
  </si>
  <si>
    <t>INSS SOBRE SERVICOS A RECOLHER</t>
  </si>
  <si>
    <t>CONTAS A PAGAR TRABALHISTA</t>
  </si>
  <si>
    <t>FERIAS A PAGAR</t>
  </si>
  <si>
    <t>13O. SALARIO A PAGAR</t>
  </si>
  <si>
    <t>INSS SOBRE FERIAS A PAGAR</t>
  </si>
  <si>
    <t>FGTS SOBRE FERIAS A PAGAR</t>
  </si>
  <si>
    <t>INSS SOBRE 13O. SALARIO A PAGAR</t>
  </si>
  <si>
    <t>FGTS SOBRE 13O. SALARIO A PAGAR</t>
  </si>
  <si>
    <t>DEMAIS OBRIGACOES A CURTO PRAZO</t>
  </si>
  <si>
    <t>DIARIAS A PAGAR</t>
  </si>
  <si>
    <t>CREDITOS COM PESSOAS LIGADAS</t>
  </si>
  <si>
    <t>C/C PAPEM</t>
  </si>
  <si>
    <t>NAO CIRCULANTE</t>
  </si>
  <si>
    <t>EXIGIVEL A LONGO PRAZO</t>
  </si>
  <si>
    <t>PROVISOES</t>
  </si>
  <si>
    <t>PROVISOES TRABALHISTAS E FEDERAIS</t>
  </si>
  <si>
    <t>SUBVENCAO PARA INVESTIMENTO</t>
  </si>
  <si>
    <t>SUBVENCAO PARA INVESTIMENTO DO TESOURO</t>
  </si>
  <si>
    <t>PATRIMONIO LIQUIDO</t>
  </si>
  <si>
    <t>CAPITAL SOCIAL</t>
  </si>
  <si>
    <t>CAPITAL SOCIAL SUBSCRITO - INTRA OFSS</t>
  </si>
  <si>
    <t>RESULTADOS ACUMULADOS</t>
  </si>
  <si>
    <t>LUCROS E PREJUIZOS ACUMULADOS DE EXERC A</t>
  </si>
  <si>
    <t>SALARIOS E ORDENADOS</t>
  </si>
  <si>
    <t>SALARIO MATERNIDADE PRORROGACAO</t>
  </si>
  <si>
    <t>AUXILIO CRECHE</t>
  </si>
  <si>
    <t>SALARIOS E ORDENADOS ECLP</t>
  </si>
  <si>
    <t>GRATIFICACOES ECLP</t>
  </si>
  <si>
    <t>INSS ECLP</t>
  </si>
  <si>
    <t>FGTS ECLP</t>
  </si>
  <si>
    <t>INDENIZACOES ECLP</t>
  </si>
  <si>
    <t>OUTRAS DESPESAS ECLP</t>
  </si>
  <si>
    <t>HORAS EXTRAS ECLP</t>
  </si>
  <si>
    <t>BONUS ECLP</t>
  </si>
  <si>
    <t>GRATIFICACOES CONSELHEIROS</t>
  </si>
  <si>
    <t>BENEFICIOS</t>
  </si>
  <si>
    <t>ASSISTENCIA MEDICA E SOCIAL</t>
  </si>
  <si>
    <t>SEGURO DE VIDA EM GRUPO</t>
  </si>
  <si>
    <t>VALE REFEICAO E ALIMENTACAO</t>
  </si>
  <si>
    <t>VALE TRANSPORTE</t>
  </si>
  <si>
    <t>TRABALHISTAS</t>
  </si>
  <si>
    <t>FERIAS</t>
  </si>
  <si>
    <t>13O. SALARIO</t>
  </si>
  <si>
    <t>INSS SOBRE FERIAS</t>
  </si>
  <si>
    <t>FGTS SOBRE FERIAS</t>
  </si>
  <si>
    <t>INSS SOBRE 13O. SALARIO</t>
  </si>
  <si>
    <t>FGTS SOBRE 13O. SALARIO</t>
  </si>
  <si>
    <t>DESPESAS GERAIS</t>
  </si>
  <si>
    <t>OCUPACAO</t>
  </si>
  <si>
    <t>DEPRECIACOES E AMORTIZACOES</t>
  </si>
  <si>
    <t>MANUTENCAO PREDIAL</t>
  </si>
  <si>
    <t>SEGURO PREDIAL</t>
  </si>
  <si>
    <t>UTILIDADES E SERVICOS</t>
  </si>
  <si>
    <t>ENERGIA ELETRICA</t>
  </si>
  <si>
    <t>AGUA E ESGOTO</t>
  </si>
  <si>
    <t>TELEFONE E FAX</t>
  </si>
  <si>
    <t>INTERNET</t>
  </si>
  <si>
    <t>CORREIOS E MALOTES</t>
  </si>
  <si>
    <t>CARTORIO</t>
  </si>
  <si>
    <t>FRETES E CARRETOS</t>
  </si>
  <si>
    <t>MANUTENCOES E REPAROS</t>
  </si>
  <si>
    <t>MANUTENCAO DE MOVEIS</t>
  </si>
  <si>
    <t>MANUTENCAO DE EQUIP. DE INFORMATICA</t>
  </si>
  <si>
    <t>MANUTENCAO DE MAQUINAS E EQUIP.</t>
  </si>
  <si>
    <t>SERVICOS PROFISSIONAIS</t>
  </si>
  <si>
    <t>CONTABILIDADE</t>
  </si>
  <si>
    <t>AUDITORIA</t>
  </si>
  <si>
    <t>CONSULTORIA</t>
  </si>
  <si>
    <t>INFORMATICA</t>
  </si>
  <si>
    <t>SERVICOS PROFISSIONAIS - PESSOA FISICA</t>
  </si>
  <si>
    <t>INSS SERVICOS PROFISS. - PESSOA FISICA</t>
  </si>
  <si>
    <t>OUTROS SERVICOS PROFISSIONAIS</t>
  </si>
  <si>
    <t>RECRUTAMENTO E SELECAO</t>
  </si>
  <si>
    <t>SEGURANCA E VIGILANCIA</t>
  </si>
  <si>
    <t>CURSOS E TREINAMENTOS</t>
  </si>
  <si>
    <t>GERAIS</t>
  </si>
  <si>
    <t>VIAGENS</t>
  </si>
  <si>
    <t>HOSPEDAGEM</t>
  </si>
  <si>
    <t>PASSAGEM AEREA</t>
  </si>
  <si>
    <t>MATERIAL DE ESCRITORIO</t>
  </si>
  <si>
    <t>MATERIAIS AUXILIARES DE CONSUMO</t>
  </si>
  <si>
    <t>HIGIENE E LIMPEZA</t>
  </si>
  <si>
    <t>COPA, COZINHA E REFEITORIO</t>
  </si>
  <si>
    <t>CONDUCOES</t>
  </si>
  <si>
    <t>LANCHES E REFEICOES</t>
  </si>
  <si>
    <t>JORNAIS, REVISTAS, PERIODICOS E PUBLIC.</t>
  </si>
  <si>
    <t>LEGAIS E JUDICIAIS</t>
  </si>
  <si>
    <t>KILOMETRAGEM</t>
  </si>
  <si>
    <t>DESPESAS COM VEICULOS</t>
  </si>
  <si>
    <t>ESTACIONAMENTO</t>
  </si>
  <si>
    <t>COMBUSTIVEL</t>
  </si>
  <si>
    <t>ALUGUEL DE EQUIPAMENTOS</t>
  </si>
  <si>
    <t>SEGURO DE VEICULOS</t>
  </si>
  <si>
    <t>DESPESAS NAO DEDUTIVEIS</t>
  </si>
  <si>
    <t>REFEICOES</t>
  </si>
  <si>
    <t>MULTA POR INFRACAO FISCAL</t>
  </si>
  <si>
    <t>TRIBUTOS E CONTRIBUICOES</t>
  </si>
  <si>
    <t>IPTU</t>
  </si>
  <si>
    <t>IPVA</t>
  </si>
  <si>
    <t>IMPOSTOS E TAXAS DIVERSAS</t>
  </si>
  <si>
    <t>DESPESAS GERAIS COMERCIAIS</t>
  </si>
  <si>
    <t>PROPAGANDA E PUBLICIDADE</t>
  </si>
  <si>
    <t>BRINDES</t>
  </si>
  <si>
    <t>FEIRAS E EVENTOS</t>
  </si>
  <si>
    <t>RESULTADO FINANCEIRO LIQUIDO</t>
  </si>
  <si>
    <t>DESPESAS FINANCEIRAS</t>
  </si>
  <si>
    <t>JUROS PASSIVOS</t>
  </si>
  <si>
    <t>DESCONTOS CONCEDIDOS</t>
  </si>
  <si>
    <t>MULTAS</t>
  </si>
  <si>
    <t>RECEITAS ORCAMENTARIAS</t>
  </si>
  <si>
    <t>DESCONTOS OBTIDOS</t>
  </si>
  <si>
    <t>RECEITAS  DE PESSOAL</t>
  </si>
  <si>
    <t>RECEITAS DE CUSTEIO</t>
  </si>
  <si>
    <t>RECEITA DE DESCENTRALIZACAO</t>
  </si>
  <si>
    <t>Fórmulas</t>
  </si>
  <si>
    <t>1 - Liquidez Corrente</t>
  </si>
  <si>
    <t>AC</t>
  </si>
  <si>
    <t>=</t>
  </si>
  <si>
    <t>PC</t>
  </si>
  <si>
    <t>2 - Liquidez Geral</t>
  </si>
  <si>
    <t>AC + RLP</t>
  </si>
  <si>
    <t>PC + PNC</t>
  </si>
  <si>
    <t>3 - Imobilização (%)</t>
  </si>
  <si>
    <t>Imobilizado</t>
  </si>
  <si>
    <t>PL</t>
  </si>
  <si>
    <t>4 - Endividamento Geral (%)</t>
  </si>
  <si>
    <t>Lucro Líquido</t>
  </si>
  <si>
    <t>Receita Bruta</t>
  </si>
  <si>
    <t>AMAZÔNIA AZUL TECNOLOGIA DE DEFESAS</t>
  </si>
  <si>
    <t>ANÁLISE ECONÔMICA FINANCEIRA – ÍNDICE 3º TRIMESTRE DE 2014</t>
  </si>
  <si>
    <t>ILC</t>
  </si>
  <si>
    <t>Liquidez Corrente</t>
  </si>
  <si>
    <t>ILG</t>
  </si>
  <si>
    <t>Liquidez Geral</t>
  </si>
  <si>
    <t>II</t>
  </si>
  <si>
    <t>Imobilização (%)</t>
  </si>
  <si>
    <t>IEG</t>
  </si>
  <si>
    <t>Endividamento Geral (%)</t>
  </si>
  <si>
    <t>Passivo Total</t>
  </si>
  <si>
    <t>IRPL</t>
  </si>
  <si>
    <t>Rentabilidade do PL (%)</t>
  </si>
  <si>
    <t>IMO</t>
  </si>
  <si>
    <t>Margem Operacional (%)</t>
  </si>
  <si>
    <t>________________________________                    _________________________________________</t>
  </si>
  <si>
    <t>Amazonia Azul Tecnologia de Defesa                      Grant Thornton Consulting Services Ltda.</t>
  </si>
  <si>
    <t>CRC/SP 2SP022699/O-3</t>
  </si>
  <si>
    <t>José Tavares de Lucena</t>
  </si>
  <si>
    <t>Contador Responsável</t>
  </si>
  <si>
    <t>ANÁLISE ECONÔMICA FINANCEIRA – ÍNDICE 3º TRIMESTRE DE 2015</t>
  </si>
  <si>
    <t>Indices</t>
  </si>
  <si>
    <t>5 - Rentabilidade do PL (%)</t>
  </si>
  <si>
    <t>6 - Margem Operacional (%)</t>
  </si>
  <si>
    <t>Amazonia Azul Tecnologia de DefesaGrant Thornton Consulting Services Ltda.</t>
  </si>
  <si>
    <t>Depreciações e amortizações</t>
  </si>
  <si>
    <t>Provisão para contingências</t>
  </si>
  <si>
    <t>Decréscimo (acréscimo) em ativos</t>
  </si>
  <si>
    <t>Estoques</t>
  </si>
  <si>
    <t>Impostos a recuperar</t>
  </si>
  <si>
    <t>(Decréscimo) acréscimo em passivos</t>
  </si>
  <si>
    <t>Outros débitos</t>
  </si>
  <si>
    <t>Caixa líquido gerado pelas atividades operacionais</t>
  </si>
  <si>
    <t>Das atividades de investimento</t>
  </si>
  <si>
    <t>Caixa líquido utilizado pelas atividades de investimento</t>
  </si>
  <si>
    <t>Pagamentos de empréstimos e financiamentos</t>
  </si>
  <si>
    <t>Das atividades de financiamento com acionistas</t>
  </si>
  <si>
    <t>Distribuições de lucros e juros sobre capital próprio</t>
  </si>
  <si>
    <t>Integralização de capital</t>
  </si>
  <si>
    <t>Aumento (Redução) do caixa e equivalentes de caixa</t>
  </si>
  <si>
    <t>No início do exercício</t>
  </si>
  <si>
    <t>No fim do exercício</t>
  </si>
  <si>
    <t>Capital Social</t>
  </si>
  <si>
    <t>Outros resultados abrangentes</t>
  </si>
  <si>
    <t>Prejuízo do exercício</t>
  </si>
  <si>
    <t>Adiantamento de férias</t>
  </si>
  <si>
    <t>Intangível</t>
  </si>
  <si>
    <t>As Notas Explicativas da Administração são parte integrante das Demonstrações Financeiras</t>
  </si>
  <si>
    <t>(a)</t>
  </si>
  <si>
    <t>(b)</t>
  </si>
  <si>
    <t>(c)</t>
  </si>
  <si>
    <t>(d)</t>
  </si>
  <si>
    <t>(e)</t>
  </si>
  <si>
    <t>(f)</t>
  </si>
  <si>
    <t>(h)</t>
  </si>
  <si>
    <t>(i)</t>
  </si>
  <si>
    <t>(j)</t>
  </si>
  <si>
    <t>(k)</t>
  </si>
  <si>
    <t>(l)</t>
  </si>
  <si>
    <t>(n)</t>
  </si>
  <si>
    <t>(o)</t>
  </si>
  <si>
    <t>(p)</t>
  </si>
  <si>
    <t>(Acréscimo) do imobilizado</t>
  </si>
  <si>
    <t>(Acréscimo) do intangível</t>
  </si>
  <si>
    <t xml:space="preserve">   Contador – CRC/SP 1SP092004/O-5</t>
  </si>
  <si>
    <t>Outras Receitas</t>
  </si>
  <si>
    <t>LUCRO BRUTO</t>
  </si>
  <si>
    <t>LUCRO (PREJUÍZO) OPERACIONAL ANTES DO RESULTADO FINANCEIRO</t>
  </si>
  <si>
    <t>LUCRO (PREJUÍZO) ANTES DO IR E DA CSLL</t>
  </si>
  <si>
    <t>Imposto de Renda e Contribuição Social</t>
  </si>
  <si>
    <t>LUCRO (PREJUÍZO) LÍQUIDO DO EXERCÍCIO</t>
  </si>
  <si>
    <t>Adiantamento à funcionários</t>
  </si>
  <si>
    <t>Diretor de Administração e Finanças</t>
  </si>
  <si>
    <t>Adiantamento do Tesouro</t>
  </si>
  <si>
    <t>(q)</t>
  </si>
  <si>
    <t>Depreciação na baixa de ativos permanentes</t>
  </si>
  <si>
    <t>Recursos para Aumento de Capital</t>
  </si>
  <si>
    <t>Total Patrimônio Líquido</t>
  </si>
  <si>
    <t>Recursos para Aumento Capital</t>
  </si>
  <si>
    <t>(m)</t>
  </si>
  <si>
    <t>Realizável a longo prazo</t>
  </si>
  <si>
    <t>Total do Realizável a longo prazo</t>
  </si>
  <si>
    <t>Adiantamento para 13º salário</t>
  </si>
  <si>
    <t>Variação cambial líquida</t>
  </si>
  <si>
    <t>Resultado de equivalência patrimonial</t>
  </si>
  <si>
    <t>Depósitos Judiciais</t>
  </si>
  <si>
    <t>PATRIMÔNIO LÍQUIDO</t>
  </si>
  <si>
    <t>Parcela dos Sócios da Controladora</t>
  </si>
  <si>
    <t>Parcela dos Não controladores</t>
  </si>
  <si>
    <t>(-) Ajustes de Instrumentos Financeiros</t>
  </si>
  <si>
    <t>Equivalência Patrimonial sobre Ganhos Abrangentes de Coligadas</t>
  </si>
  <si>
    <t>Ajustes de Conversão do Período</t>
  </si>
  <si>
    <t>Ajustes de Instrumentos Financeiros Reclassificados para Resultado</t>
  </si>
  <si>
    <t>OUTROS RESULTADOS ABRANGENTES</t>
  </si>
  <si>
    <t>Parcela dos Não Controladores</t>
  </si>
  <si>
    <t>RESULTADO ABRANGENTE TOTAL</t>
  </si>
  <si>
    <t>Demonstração do Resultado Abrangente (DRA)</t>
  </si>
  <si>
    <r>
      <t>Demonstração do Fluxo de Caixa</t>
    </r>
    <r>
      <rPr>
        <b/>
        <sz val="14"/>
        <rFont val="Arial"/>
        <family val="2"/>
      </rPr>
      <t xml:space="preserve"> Pelo Método Indireto</t>
    </r>
  </si>
  <si>
    <t>OUTRAS RECEITAS/(DESPESAS)</t>
  </si>
  <si>
    <t>RECEITAS/ (DESPESAS) FINANCEIRAS</t>
  </si>
  <si>
    <t>Receitas financeiras</t>
  </si>
  <si>
    <t>Prejuízo do período</t>
  </si>
  <si>
    <t>OUTROS RESULTADOS ABRANGENTES ANTES DA RECLASSIFICAÇÃO</t>
  </si>
  <si>
    <t>Créditos a receber do Tesouro</t>
  </si>
  <si>
    <t>Créditos a Receber do Tesouro</t>
  </si>
  <si>
    <t>(r)</t>
  </si>
  <si>
    <t>(s)</t>
  </si>
  <si>
    <t>SERGIO RICARDO MACHADO</t>
  </si>
  <si>
    <t>CPF 905.646.007-25</t>
  </si>
  <si>
    <t>Demonstração do Valor Adicionado</t>
  </si>
  <si>
    <t>Vendas de Produtos e Serviços e Resultados não Operacionais</t>
  </si>
  <si>
    <t>Outras Receitas Operacionais</t>
  </si>
  <si>
    <t>2 - INSUMOS ADQUIRIDOS DE TERCEIROS</t>
  </si>
  <si>
    <t>Materiais Consumidos</t>
  </si>
  <si>
    <t>Custo das Mercadorias para Revenda</t>
  </si>
  <si>
    <t>Energia, Serviços de Terceiros e Outras Despesas Operacionais</t>
  </si>
  <si>
    <t>3 - VALOR ADICIONADO BRUTO (1-2)</t>
  </si>
  <si>
    <t>4 - RETENÇÕES</t>
  </si>
  <si>
    <t>Depreciação, Amortização e Exaustão</t>
  </si>
  <si>
    <t>6 - VALOR ADICIONADO RECEBIDO EM TRANSFERÊNCIA</t>
  </si>
  <si>
    <t>Resultado de Participações em Investimentos Relevante</t>
  </si>
  <si>
    <t>Receitas Financeiras e Variações Monetárias e Cambiais</t>
  </si>
  <si>
    <t>Amortização de Ágios e Deságios</t>
  </si>
  <si>
    <t>Aluguéis e Royalties</t>
  </si>
  <si>
    <t>7 - VALOR ADICIONADO A DISTRIBUIR (5+6)</t>
  </si>
  <si>
    <t>8 - DISTRIBUIÇÃO DO VALOR ADICIONADO</t>
  </si>
  <si>
    <t>PESSOAL E ADMINISTRADORES</t>
  </si>
  <si>
    <t>Salários, Vantagens e Encargos</t>
  </si>
  <si>
    <t>Participações nos Lucros e Resultados</t>
  </si>
  <si>
    <t>Plano de Saúde</t>
  </si>
  <si>
    <t>TRIBUTOS</t>
  </si>
  <si>
    <t>Impostos, Taxas e Contribuições</t>
  </si>
  <si>
    <t>Imposto de Renda e Contribuição Social Diferidos</t>
  </si>
  <si>
    <t>Participações Governamentais</t>
  </si>
  <si>
    <t>INSTITUIÇÕES FINANCEIRAS E FORNECEDORES</t>
  </si>
  <si>
    <t>Juros, Variações Cambiais e Monetárias</t>
  </si>
  <si>
    <t>Despesas de Aluguéis e Fretamentos</t>
  </si>
  <si>
    <t>ACIONISTAS</t>
  </si>
  <si>
    <t>Juros Sobre o Capital Próprio e Dividendos</t>
  </si>
  <si>
    <t>Participações dos Acionistas não Controladores</t>
  </si>
  <si>
    <t>LUCROS RETIDOS</t>
  </si>
  <si>
    <t>Captação de empréstimos e financiamentos</t>
  </si>
  <si>
    <t>Contador–CRC/SP1SP092004/O-5</t>
  </si>
  <si>
    <t>Aumento de Capital</t>
  </si>
  <si>
    <t>(t)</t>
  </si>
  <si>
    <t>31.03.2022</t>
  </si>
  <si>
    <t>Despesas Antecipadas</t>
  </si>
  <si>
    <t>(u)</t>
  </si>
  <si>
    <t>(v)</t>
  </si>
  <si>
    <t>(w)</t>
  </si>
  <si>
    <t>31.03.2023</t>
  </si>
  <si>
    <t>(g)</t>
  </si>
  <si>
    <t xml:space="preserve">           Diretor de Administração e Finanças               </t>
  </si>
  <si>
    <t xml:space="preserve">                SERGIO RICARDO MACHADO                     </t>
  </si>
  <si>
    <t xml:space="preserve">                    CPF 905.646.007-25                                        </t>
  </si>
  <si>
    <t>-</t>
  </si>
  <si>
    <t>1 - RECEITAS</t>
  </si>
  <si>
    <t/>
  </si>
  <si>
    <t>TOTAL DO PASSIVO</t>
  </si>
  <si>
    <t>de caixa gerados pelas atividades operacionais:</t>
  </si>
  <si>
    <t>Ajustes para conciliar o resultado do caixa e equivalentes</t>
  </si>
  <si>
    <t>Demonstração das Mutações do Patrimônio Líquido e Recursos para 
Aumento de Capital</t>
  </si>
  <si>
    <t>31.12.2023</t>
  </si>
  <si>
    <t>Ajustes Exercícios Anteriores ( Adianto. Do Tesouro)</t>
  </si>
  <si>
    <t>Em 31 de dezembro de 2022</t>
  </si>
  <si>
    <t>Em 31 de dezembro de 2023</t>
  </si>
  <si>
    <t>Caixa líquido gerado pelas atividades de financiamento com terceiros</t>
  </si>
  <si>
    <t>Caixa líquido utilizado pelas atividades de financiamento com acionistas</t>
  </si>
  <si>
    <t>Provisão p/Créditos de Liquidação Duvidosa - Constituição/Reversão</t>
  </si>
  <si>
    <t>5 - VR ADICIONADO LIQUIDO PRODUZIDO PELA COMPANHIA</t>
  </si>
  <si>
    <t>Contador - CRC/SP 1 SP092004/O-5</t>
  </si>
  <si>
    <t>Receita de Investimento-Subvenções Ativos Próprios</t>
  </si>
  <si>
    <t>Subtotal</t>
  </si>
  <si>
    <t>em 31 de dezembro de 2024 e 2023</t>
  </si>
  <si>
    <t>Em 31 de dezembro de 2024</t>
  </si>
  <si>
    <t>31.12.2024</t>
  </si>
  <si>
    <t>Exercícios findos em 31 de dezembro de 2024 e 2023</t>
  </si>
  <si>
    <t>Créditos a Receber Clientes</t>
  </si>
  <si>
    <t>Obrigações tributárias e contribuições</t>
  </si>
  <si>
    <t>Obrigações tributárias</t>
  </si>
  <si>
    <t>Créditos a receber - Clientes</t>
  </si>
  <si>
    <t>( c )</t>
  </si>
  <si>
    <t>(u )</t>
  </si>
  <si>
    <t>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</si>
</sst>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0_);\(#,##0.00\)"/>
    <numFmt numFmtId="165" formatCode="_(* #,##0.00_);_(* \(#,##0.00\);_(* \-??_);_(@_)"/>
    <numFmt numFmtId="166" formatCode="_(* #,##0_);_(* \(#,##0\);_(* \-??_);_(@_)"/>
    <numFmt numFmtId="167" formatCode="_(* #,##0_);_(* \(#,##0\);_(* \-_);_(@_)"/>
    <numFmt numFmtId="168" formatCode="#"/>
    <numFmt numFmtId="169" formatCode="d/m/yyyy"/>
    <numFmt numFmtId="170" formatCode="000,000,"/>
    <numFmt numFmtId="171" formatCode="00,000"/>
    <numFmt numFmtId="172" formatCode="d/mm/yyyy"/>
    <numFmt numFmtId="173" formatCode="_-* #,##0_-;\-* #,##0_-;_-* &quot;-&quot;??_-;_-@_-"/>
  </numFmts>
  <fonts count="55">
    <font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i/>
      <sz val="10"/>
      <name val="Arial"/>
      <family val="2"/>
      <charset val="1"/>
    </font>
    <font>
      <sz val="10"/>
      <color indexed="8"/>
      <name val="Arial"/>
      <family val="2"/>
      <charset val="1"/>
    </font>
    <font>
      <i/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u/>
      <sz val="10"/>
      <name val="Arial"/>
      <family val="2"/>
      <charset val="1"/>
    </font>
    <font>
      <b/>
      <sz val="12"/>
      <name val="Calibri"/>
      <family val="2"/>
      <charset val="1"/>
    </font>
    <font>
      <b/>
      <sz val="10"/>
      <name val="Arial"/>
      <family val="2"/>
      <charset val="1"/>
    </font>
    <font>
      <sz val="8"/>
      <name val="Courier New"/>
      <family val="3"/>
      <charset val="1"/>
    </font>
    <font>
      <b/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4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i/>
      <sz val="10"/>
      <color indexed="9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  <charset val="1"/>
    </font>
    <font>
      <sz val="14"/>
      <name val="Arial"/>
      <family val="2"/>
      <charset val="1"/>
    </font>
    <font>
      <b/>
      <sz val="12"/>
      <color indexed="8"/>
      <name val="Arial"/>
      <family val="2"/>
    </font>
    <font>
      <b/>
      <sz val="9"/>
      <name val="Arial MT"/>
      <family val="2"/>
      <charset val="1"/>
    </font>
    <font>
      <b/>
      <sz val="14"/>
      <name val="Arial"/>
      <family val="2"/>
    </font>
    <font>
      <b/>
      <sz val="10"/>
      <name val="Arial MT"/>
      <family val="2"/>
      <charset val="1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i/>
      <sz val="9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2"/>
      <name val="Arial"/>
      <family val="2"/>
    </font>
    <font>
      <b/>
      <sz val="8"/>
      <color rgb="FFFF0000"/>
      <name val="Wingdings"/>
      <charset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10"/>
      <name val="Calibri"/>
      <family val="2"/>
      <scheme val="minor"/>
    </font>
    <font>
      <sz val="10"/>
      <color theme="0"/>
      <name val="Arial"/>
      <family val="2"/>
    </font>
    <font>
      <i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56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26"/>
      </patternFill>
    </fill>
    <fill>
      <patternFill patternType="solid">
        <fgColor rgb="FF333399"/>
        <bgColor indexed="26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71" fontId="12" fillId="0" borderId="0" applyBorder="0" applyProtection="0"/>
    <xf numFmtId="0" fontId="13" fillId="0" borderId="0"/>
    <xf numFmtId="9" fontId="12" fillId="0" borderId="0" applyBorder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2" fillId="0" borderId="0" applyBorder="0" applyProtection="0"/>
    <xf numFmtId="165" fontId="13" fillId="0" borderId="0" applyFill="0" applyBorder="0" applyAlignment="0" applyProtection="0"/>
  </cellStyleXfs>
  <cellXfs count="41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/>
    <xf numFmtId="165" fontId="12" fillId="0" borderId="0" xfId="6" applyBorder="1" applyProtection="1"/>
    <xf numFmtId="0" fontId="9" fillId="0" borderId="1" xfId="0" applyFont="1" applyBorder="1" applyAlignment="1" applyProtection="1"/>
    <xf numFmtId="0" fontId="0" fillId="0" borderId="0" xfId="0" applyBorder="1" applyAlignment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/>
    </xf>
    <xf numFmtId="0" fontId="0" fillId="2" borderId="0" xfId="0" applyFill="1"/>
    <xf numFmtId="165" fontId="0" fillId="0" borderId="0" xfId="6" applyFont="1" applyBorder="1" applyAlignment="1" applyProtection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 applyProtection="1">
      <alignment horizontal="right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165" fontId="0" fillId="0" borderId="0" xfId="1" applyNumberFormat="1" applyFont="1" applyBorder="1" applyAlignment="1" applyProtection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/>
    <xf numFmtId="0" fontId="0" fillId="0" borderId="4" xfId="0" applyBorder="1" applyAlignment="1">
      <alignment horizontal="center" vertical="center"/>
    </xf>
    <xf numFmtId="0" fontId="0" fillId="0" borderId="12" xfId="0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3" fontId="0" fillId="0" borderId="14" xfId="0" applyNumberForma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4" xfId="0" applyBorder="1"/>
    <xf numFmtId="165" fontId="0" fillId="0" borderId="15" xfId="6" applyFont="1" applyBorder="1" applyAlignment="1" applyProtection="1">
      <alignment horizontal="center" vertical="center"/>
    </xf>
    <xf numFmtId="0" fontId="10" fillId="0" borderId="16" xfId="0" applyFont="1" applyBorder="1"/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0" fillId="0" borderId="19" xfId="0" applyFont="1" applyBorder="1"/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3" fontId="0" fillId="0" borderId="21" xfId="0" applyNumberFormat="1" applyBorder="1" applyAlignment="1">
      <alignment horizontal="center" vertical="center"/>
    </xf>
    <xf numFmtId="0" fontId="0" fillId="0" borderId="23" xfId="0" applyBorder="1"/>
    <xf numFmtId="0" fontId="0" fillId="0" borderId="22" xfId="0" applyBorder="1" applyAlignment="1">
      <alignment horizontal="center" vertical="center"/>
    </xf>
    <xf numFmtId="0" fontId="10" fillId="0" borderId="5" xfId="0" applyFont="1" applyBorder="1"/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4" fillId="3" borderId="0" xfId="2" applyNumberFormat="1" applyFont="1" applyFill="1" applyBorder="1" applyAlignment="1" applyProtection="1">
      <alignment horizontal="center" vertical="center" wrapText="1"/>
    </xf>
    <xf numFmtId="0" fontId="13" fillId="3" borderId="0" xfId="2" applyFill="1" applyBorder="1" applyAlignment="1">
      <alignment horizontal="center" vertical="center"/>
    </xf>
    <xf numFmtId="0" fontId="43" fillId="0" borderId="0" xfId="0" applyFont="1" applyBorder="1"/>
    <xf numFmtId="0" fontId="35" fillId="6" borderId="0" xfId="0" applyFont="1" applyFill="1" applyBorder="1" applyProtection="1"/>
    <xf numFmtId="0" fontId="0" fillId="6" borderId="0" xfId="0" applyFont="1" applyFill="1" applyBorder="1"/>
    <xf numFmtId="0" fontId="0" fillId="0" borderId="0" xfId="0" applyFont="1" applyFill="1" applyBorder="1"/>
    <xf numFmtId="0" fontId="31" fillId="0" borderId="0" xfId="0" applyFont="1" applyBorder="1"/>
    <xf numFmtId="0" fontId="35" fillId="0" borderId="0" xfId="0" applyFont="1" applyBorder="1" applyProtection="1"/>
    <xf numFmtId="165" fontId="0" fillId="3" borderId="0" xfId="6" applyFont="1" applyFill="1" applyBorder="1" applyAlignment="1" applyProtection="1"/>
    <xf numFmtId="0" fontId="13" fillId="0" borderId="0" xfId="0" applyFont="1" applyBorder="1"/>
    <xf numFmtId="0" fontId="36" fillId="3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center"/>
    </xf>
    <xf numFmtId="0" fontId="20" fillId="0" borderId="0" xfId="2" applyNumberFormat="1" applyFont="1" applyBorder="1" applyAlignment="1">
      <alignment horizontal="center" vertical="center" wrapText="1"/>
    </xf>
    <xf numFmtId="0" fontId="25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2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166" fontId="24" fillId="0" borderId="0" xfId="6" applyNumberFormat="1" applyFont="1" applyBorder="1" applyAlignment="1" applyProtection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166" fontId="24" fillId="0" borderId="0" xfId="6" applyNumberFormat="1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166" fontId="14" fillId="0" borderId="25" xfId="6" applyNumberFormat="1" applyFont="1" applyBorder="1" applyAlignment="1" applyProtection="1">
      <alignment vertical="center"/>
    </xf>
    <xf numFmtId="167" fontId="24" fillId="5" borderId="0" xfId="6" applyNumberFormat="1" applyFont="1" applyFill="1" applyBorder="1" applyAlignment="1" applyProtection="1">
      <alignment vertical="center"/>
    </xf>
    <xf numFmtId="166" fontId="18" fillId="0" borderId="25" xfId="0" applyNumberFormat="1" applyFont="1" applyBorder="1" applyAlignment="1">
      <alignment vertical="center"/>
    </xf>
    <xf numFmtId="0" fontId="27" fillId="0" borderId="0" xfId="0" applyFont="1" applyBorder="1" applyAlignment="1" applyProtection="1">
      <alignment vertical="center"/>
    </xf>
    <xf numFmtId="0" fontId="17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168" fontId="29" fillId="3" borderId="0" xfId="0" applyNumberFormat="1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left" vertical="center"/>
    </xf>
    <xf numFmtId="166" fontId="25" fillId="4" borderId="0" xfId="6" applyNumberFormat="1" applyFont="1" applyFill="1" applyBorder="1" applyAlignment="1" applyProtection="1">
      <alignment vertical="center"/>
    </xf>
    <xf numFmtId="166" fontId="24" fillId="0" borderId="0" xfId="6" applyNumberFormat="1" applyFont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right" vertical="center"/>
    </xf>
    <xf numFmtId="167" fontId="21" fillId="3" borderId="0" xfId="6" applyNumberFormat="1" applyFont="1" applyFill="1" applyBorder="1" applyAlignment="1" applyProtection="1">
      <alignment vertical="center"/>
    </xf>
    <xf numFmtId="43" fontId="44" fillId="4" borderId="0" xfId="0" applyNumberFormat="1" applyFont="1" applyFill="1" applyBorder="1" applyAlignment="1" applyProtection="1">
      <alignment horizontal="center" vertical="center"/>
    </xf>
    <xf numFmtId="166" fontId="21" fillId="3" borderId="0" xfId="6" applyNumberFormat="1" applyFont="1" applyFill="1" applyBorder="1" applyAlignment="1" applyProtection="1">
      <alignment vertical="center"/>
    </xf>
    <xf numFmtId="43" fontId="20" fillId="5" borderId="0" xfId="0" applyNumberFormat="1" applyFont="1" applyFill="1" applyBorder="1" applyAlignment="1" applyProtection="1">
      <alignment vertical="center"/>
    </xf>
    <xf numFmtId="0" fontId="13" fillId="6" borderId="0" xfId="0" applyFont="1" applyFill="1" applyBorder="1"/>
    <xf numFmtId="166" fontId="21" fillId="3" borderId="0" xfId="6" applyNumberFormat="1" applyFont="1" applyFill="1" applyBorder="1" applyAlignment="1" applyProtection="1">
      <alignment horizontal="center" vertical="center"/>
    </xf>
    <xf numFmtId="0" fontId="45" fillId="7" borderId="0" xfId="0" applyFont="1" applyFill="1" applyBorder="1" applyAlignment="1" applyProtection="1">
      <alignment vertical="center"/>
    </xf>
    <xf numFmtId="0" fontId="0" fillId="0" borderId="0" xfId="0" applyFont="1" applyFill="1"/>
    <xf numFmtId="170" fontId="21" fillId="3" borderId="0" xfId="6" applyNumberFormat="1" applyFont="1" applyFill="1" applyBorder="1" applyAlignment="1" applyProtection="1">
      <alignment vertical="center"/>
    </xf>
    <xf numFmtId="167" fontId="23" fillId="0" borderId="0" xfId="6" applyNumberFormat="1" applyFont="1" applyFill="1" applyBorder="1" applyAlignment="1" applyProtection="1">
      <alignment vertical="center"/>
    </xf>
    <xf numFmtId="0" fontId="46" fillId="6" borderId="0" xfId="0" applyFont="1" applyFill="1" applyBorder="1" applyAlignment="1">
      <alignment vertical="center"/>
    </xf>
    <xf numFmtId="167" fontId="13" fillId="3" borderId="0" xfId="6" applyNumberFormat="1" applyFont="1" applyFill="1" applyBorder="1" applyAlignment="1" applyProtection="1">
      <alignment vertical="center"/>
    </xf>
    <xf numFmtId="166" fontId="20" fillId="0" borderId="0" xfId="0" applyNumberFormat="1" applyFont="1" applyFill="1" applyBorder="1" applyAlignment="1" applyProtection="1">
      <alignment horizontal="center" vertical="center" wrapText="1"/>
    </xf>
    <xf numFmtId="0" fontId="37" fillId="3" borderId="0" xfId="0" applyFont="1" applyFill="1" applyBorder="1" applyAlignment="1">
      <alignment vertical="center"/>
    </xf>
    <xf numFmtId="0" fontId="21" fillId="0" borderId="0" xfId="2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9" fontId="23" fillId="0" borderId="0" xfId="0" applyNumberFormat="1" applyFont="1" applyFill="1" applyBorder="1" applyAlignment="1" applyProtection="1">
      <alignment horizontal="center" vertical="center"/>
    </xf>
    <xf numFmtId="43" fontId="44" fillId="0" borderId="0" xfId="0" applyNumberFormat="1" applyFont="1" applyFill="1" applyBorder="1" applyAlignment="1" applyProtection="1">
      <alignment horizontal="center" vertical="center"/>
    </xf>
    <xf numFmtId="165" fontId="21" fillId="0" borderId="0" xfId="6" applyFont="1" applyFill="1" applyBorder="1" applyAlignment="1" applyProtection="1">
      <alignment horizontal="center" vertical="center"/>
    </xf>
    <xf numFmtId="165" fontId="20" fillId="0" borderId="0" xfId="0" applyNumberFormat="1" applyFont="1" applyFill="1" applyBorder="1" applyAlignment="1" applyProtection="1">
      <alignment horizontal="center" vertical="center"/>
    </xf>
    <xf numFmtId="167" fontId="21" fillId="0" borderId="0" xfId="6" applyNumberFormat="1" applyFont="1" applyFill="1" applyBorder="1" applyAlignment="1" applyProtection="1">
      <alignment horizontal="center" vertical="center"/>
    </xf>
    <xf numFmtId="167" fontId="21" fillId="0" borderId="0" xfId="6" applyNumberFormat="1" applyFont="1" applyFill="1" applyBorder="1" applyAlignment="1" applyProtection="1">
      <alignment vertical="center"/>
    </xf>
    <xf numFmtId="166" fontId="20" fillId="0" borderId="0" xfId="0" applyNumberFormat="1" applyFont="1" applyFill="1" applyBorder="1" applyAlignment="1" applyProtection="1">
      <alignment vertical="center"/>
    </xf>
    <xf numFmtId="167" fontId="44" fillId="0" borderId="0" xfId="6" applyNumberFormat="1" applyFont="1" applyFill="1" applyBorder="1" applyAlignment="1" applyProtection="1">
      <alignment vertical="center"/>
    </xf>
    <xf numFmtId="43" fontId="20" fillId="0" borderId="0" xfId="0" applyNumberFormat="1" applyFont="1" applyFill="1" applyBorder="1" applyAlignment="1" applyProtection="1">
      <alignment vertical="center"/>
    </xf>
    <xf numFmtId="166" fontId="21" fillId="0" borderId="0" xfId="6" applyNumberFormat="1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169" fontId="44" fillId="4" borderId="0" xfId="0" applyNumberFormat="1" applyFont="1" applyFill="1" applyBorder="1" applyAlignment="1" applyProtection="1">
      <alignment horizontal="center" vertical="center"/>
    </xf>
    <xf numFmtId="169" fontId="4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5" fillId="6" borderId="0" xfId="0" applyFont="1" applyFill="1" applyBorder="1" applyProtection="1"/>
    <xf numFmtId="0" fontId="47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/>
    </xf>
    <xf numFmtId="167" fontId="44" fillId="4" borderId="0" xfId="6" applyNumberFormat="1" applyFont="1" applyFill="1" applyBorder="1" applyAlignment="1" applyProtection="1">
      <alignment vertical="center"/>
    </xf>
    <xf numFmtId="167" fontId="44" fillId="8" borderId="0" xfId="6" applyNumberFormat="1" applyFont="1" applyFill="1" applyBorder="1" applyAlignment="1" applyProtection="1">
      <alignment vertical="center"/>
    </xf>
    <xf numFmtId="165" fontId="20" fillId="5" borderId="0" xfId="0" applyNumberFormat="1" applyFont="1" applyFill="1" applyBorder="1" applyAlignment="1" applyProtection="1">
      <alignment horizontal="center" vertical="center"/>
    </xf>
    <xf numFmtId="167" fontId="21" fillId="3" borderId="0" xfId="6" applyNumberFormat="1" applyFont="1" applyFill="1" applyBorder="1" applyAlignment="1" applyProtection="1">
      <alignment horizontal="center" vertical="center"/>
    </xf>
    <xf numFmtId="169" fontId="23" fillId="8" borderId="0" xfId="0" applyNumberFormat="1" applyFont="1" applyFill="1" applyBorder="1" applyAlignment="1" applyProtection="1">
      <alignment horizontal="center" vertical="center"/>
    </xf>
    <xf numFmtId="166" fontId="20" fillId="5" borderId="0" xfId="0" applyNumberFormat="1" applyFont="1" applyFill="1" applyBorder="1" applyAlignment="1" applyProtection="1">
      <alignment vertical="center"/>
    </xf>
    <xf numFmtId="166" fontId="21" fillId="0" borderId="0" xfId="6" applyNumberFormat="1" applyFont="1" applyFill="1" applyBorder="1" applyAlignment="1" applyProtection="1">
      <alignment vertical="center"/>
    </xf>
    <xf numFmtId="173" fontId="20" fillId="5" borderId="0" xfId="0" applyNumberFormat="1" applyFont="1" applyFill="1" applyBorder="1" applyAlignment="1" applyProtection="1">
      <alignment vertical="center"/>
    </xf>
    <xf numFmtId="0" fontId="50" fillId="6" borderId="0" xfId="0" applyFont="1" applyFill="1" applyBorder="1" applyAlignment="1">
      <alignment vertical="center"/>
    </xf>
    <xf numFmtId="165" fontId="21" fillId="0" borderId="0" xfId="6" applyFont="1" applyBorder="1" applyAlignment="1" applyProtection="1">
      <alignment horizontal="center" vertical="center"/>
    </xf>
    <xf numFmtId="166" fontId="21" fillId="0" borderId="0" xfId="6" applyNumberFormat="1" applyFont="1" applyBorder="1" applyAlignment="1" applyProtection="1">
      <alignment horizontal="left" vertical="center"/>
    </xf>
    <xf numFmtId="166" fontId="21" fillId="0" borderId="0" xfId="6" applyNumberFormat="1" applyFont="1" applyBorder="1" applyAlignment="1" applyProtection="1">
      <alignment vertical="center"/>
    </xf>
    <xf numFmtId="166" fontId="21" fillId="0" borderId="0" xfId="6" applyNumberFormat="1" applyFont="1" applyBorder="1" applyAlignment="1" applyProtection="1">
      <alignment horizontal="center" vertical="center"/>
    </xf>
    <xf numFmtId="166" fontId="51" fillId="10" borderId="0" xfId="6" applyNumberFormat="1" applyFont="1" applyFill="1" applyBorder="1" applyAlignment="1" applyProtection="1">
      <alignment horizontal="center" vertical="center"/>
    </xf>
    <xf numFmtId="167" fontId="23" fillId="8" borderId="0" xfId="6" applyNumberFormat="1" applyFont="1" applyFill="1" applyBorder="1" applyAlignment="1" applyProtection="1">
      <alignment vertical="center"/>
    </xf>
    <xf numFmtId="172" fontId="44" fillId="4" borderId="0" xfId="0" applyNumberFormat="1" applyFont="1" applyFill="1" applyBorder="1" applyAlignment="1" applyProtection="1">
      <alignment horizontal="right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39" fontId="26" fillId="3" borderId="0" xfId="0" applyNumberFormat="1" applyFont="1" applyFill="1" applyBorder="1" applyAlignment="1" applyProtection="1">
      <alignment horizontal="center" wrapText="1"/>
    </xf>
    <xf numFmtId="39" fontId="1" fillId="9" borderId="0" xfId="0" applyNumberFormat="1" applyFont="1" applyFill="1" applyBorder="1" applyAlignment="1" applyProtection="1">
      <alignment horizontal="center" wrapText="1"/>
    </xf>
    <xf numFmtId="166" fontId="21" fillId="3" borderId="0" xfId="6" applyNumberFormat="1" applyFont="1" applyFill="1" applyBorder="1" applyAlignment="1" applyProtection="1">
      <alignment horizontal="right" vertical="center"/>
    </xf>
    <xf numFmtId="0" fontId="47" fillId="3" borderId="0" xfId="0" applyFont="1" applyFill="1" applyBorder="1" applyAlignment="1">
      <alignment vertical="center" wrapText="1"/>
    </xf>
    <xf numFmtId="0" fontId="48" fillId="3" borderId="0" xfId="0" applyFont="1" applyFill="1" applyBorder="1" applyAlignment="1">
      <alignment vertical="center" wrapText="1"/>
    </xf>
    <xf numFmtId="0" fontId="49" fillId="3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3" fillId="6" borderId="0" xfId="0" applyFont="1" applyFill="1" applyBorder="1" applyAlignment="1" applyProtection="1">
      <alignment vertical="center"/>
    </xf>
    <xf numFmtId="165" fontId="19" fillId="3" borderId="0" xfId="6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18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43" fillId="0" borderId="0" xfId="0" applyFont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35" fillId="6" borderId="0" xfId="0" applyFont="1" applyFill="1" applyBorder="1" applyAlignment="1" applyProtection="1">
      <alignment vertical="center"/>
    </xf>
    <xf numFmtId="165" fontId="12" fillId="9" borderId="0" xfId="6" applyFont="1" applyFill="1" applyBorder="1" applyAlignment="1" applyProtection="1">
      <alignment vertical="center"/>
    </xf>
    <xf numFmtId="165" fontId="12" fillId="0" borderId="0" xfId="6" applyFont="1" applyFill="1" applyBorder="1" applyAlignment="1" applyProtection="1">
      <alignment vertical="center"/>
    </xf>
    <xf numFmtId="0" fontId="52" fillId="0" borderId="0" xfId="0" applyFont="1" applyBorder="1" applyAlignment="1">
      <alignment vertical="center"/>
    </xf>
    <xf numFmtId="0" fontId="52" fillId="6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166" fontId="24" fillId="0" borderId="0" xfId="6" applyNumberFormat="1" applyFont="1" applyFill="1" applyBorder="1" applyAlignment="1" applyProtection="1">
      <alignment horizontal="right" vertical="center"/>
    </xf>
    <xf numFmtId="165" fontId="0" fillId="3" borderId="0" xfId="6" applyFont="1" applyFill="1" applyBorder="1" applyAlignment="1" applyProtection="1">
      <alignment horizontal="right"/>
    </xf>
    <xf numFmtId="0" fontId="0" fillId="0" borderId="0" xfId="0" quotePrefix="1" applyFont="1" applyBorder="1"/>
    <xf numFmtId="0" fontId="45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45" fillId="4" borderId="0" xfId="0" applyFont="1" applyFill="1" applyBorder="1" applyAlignment="1" applyProtection="1">
      <alignment horizontal="center" vertical="center"/>
    </xf>
    <xf numFmtId="0" fontId="45" fillId="8" borderId="0" xfId="0" applyFont="1" applyFill="1" applyBorder="1" applyAlignment="1" applyProtection="1">
      <alignment vertical="center"/>
    </xf>
    <xf numFmtId="169" fontId="45" fillId="4" borderId="0" xfId="0" applyNumberFormat="1" applyFont="1" applyFill="1" applyBorder="1" applyAlignment="1" applyProtection="1">
      <alignment horizontal="center" vertical="center"/>
    </xf>
    <xf numFmtId="169" fontId="45" fillId="0" borderId="0" xfId="0" applyNumberFormat="1" applyFont="1" applyFill="1" applyBorder="1" applyAlignment="1" applyProtection="1">
      <alignment horizontal="center" vertical="center"/>
    </xf>
    <xf numFmtId="0" fontId="25" fillId="8" borderId="0" xfId="0" applyFont="1" applyFill="1" applyBorder="1" applyAlignment="1" applyProtection="1">
      <alignment vertical="center"/>
    </xf>
    <xf numFmtId="169" fontId="25" fillId="8" borderId="0" xfId="0" applyNumberFormat="1" applyFont="1" applyFill="1" applyBorder="1" applyAlignment="1" applyProtection="1">
      <alignment horizontal="center" vertical="center"/>
    </xf>
    <xf numFmtId="169" fontId="25" fillId="0" borderId="0" xfId="0" applyNumberFormat="1" applyFont="1" applyFill="1" applyBorder="1" applyAlignment="1" applyProtection="1">
      <alignment horizontal="center" vertical="center"/>
    </xf>
    <xf numFmtId="0" fontId="45" fillId="4" borderId="0" xfId="0" applyFont="1" applyFill="1" applyBorder="1" applyAlignment="1" applyProtection="1">
      <alignment vertical="center"/>
    </xf>
    <xf numFmtId="0" fontId="45" fillId="8" borderId="0" xfId="0" applyFont="1" applyFill="1" applyBorder="1" applyAlignment="1" applyProtection="1">
      <alignment horizontal="center" vertical="center"/>
    </xf>
    <xf numFmtId="43" fontId="45" fillId="4" borderId="0" xfId="0" applyNumberFormat="1" applyFont="1" applyFill="1" applyBorder="1" applyAlignment="1" applyProtection="1">
      <alignment horizontal="center" vertical="center"/>
    </xf>
    <xf numFmtId="43" fontId="45" fillId="0" borderId="0" xfId="0" applyNumberFormat="1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vertical="center"/>
    </xf>
    <xf numFmtId="165" fontId="13" fillId="0" borderId="0" xfId="6" applyFont="1" applyBorder="1" applyAlignment="1" applyProtection="1">
      <alignment horizontal="center" vertical="center"/>
    </xf>
    <xf numFmtId="165" fontId="13" fillId="0" borderId="0" xfId="6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18" fillId="9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6" borderId="0" xfId="0" applyFont="1" applyFill="1" applyBorder="1" applyAlignment="1" applyProtection="1">
      <alignment vertical="center"/>
    </xf>
    <xf numFmtId="165" fontId="18" fillId="5" borderId="0" xfId="0" applyNumberFormat="1" applyFont="1" applyFill="1" applyBorder="1" applyAlignment="1" applyProtection="1">
      <alignment horizontal="center" vertical="center"/>
    </xf>
    <xf numFmtId="165" fontId="18" fillId="0" borderId="0" xfId="0" applyNumberFormat="1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left" vertical="center"/>
    </xf>
    <xf numFmtId="0" fontId="18" fillId="9" borderId="0" xfId="0" applyFont="1" applyFill="1" applyBorder="1" applyAlignment="1" applyProtection="1">
      <alignment horizontal="center" vertical="center"/>
    </xf>
    <xf numFmtId="167" fontId="13" fillId="3" borderId="0" xfId="6" applyNumberFormat="1" applyFont="1" applyFill="1" applyBorder="1" applyAlignment="1" applyProtection="1">
      <alignment horizontal="center" vertical="center"/>
    </xf>
    <xf numFmtId="167" fontId="13" fillId="0" borderId="0" xfId="6" applyNumberFormat="1" applyFont="1" applyFill="1" applyBorder="1" applyAlignment="1" applyProtection="1">
      <alignment horizontal="center" vertical="center"/>
    </xf>
    <xf numFmtId="167" fontId="13" fillId="0" borderId="0" xfId="6" applyNumberFormat="1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horizontal="center" vertical="center"/>
    </xf>
    <xf numFmtId="166" fontId="18" fillId="5" borderId="0" xfId="0" applyNumberFormat="1" applyFont="1" applyFill="1" applyBorder="1" applyAlignment="1" applyProtection="1">
      <alignment vertical="center"/>
    </xf>
    <xf numFmtId="166" fontId="18" fillId="0" borderId="0" xfId="0" applyNumberFormat="1" applyFont="1" applyFill="1" applyBorder="1" applyAlignment="1" applyProtection="1">
      <alignment vertical="center"/>
    </xf>
    <xf numFmtId="166" fontId="13" fillId="0" borderId="0" xfId="6" applyNumberFormat="1" applyFont="1" applyFill="1" applyBorder="1" applyAlignment="1" applyProtection="1">
      <alignment vertical="center"/>
    </xf>
    <xf numFmtId="166" fontId="13" fillId="3" borderId="0" xfId="6" applyNumberFormat="1" applyFont="1" applyFill="1" applyBorder="1" applyAlignment="1" applyProtection="1">
      <alignment vertical="center"/>
    </xf>
    <xf numFmtId="0" fontId="45" fillId="4" borderId="0" xfId="0" applyFont="1" applyFill="1" applyBorder="1" applyAlignment="1" applyProtection="1">
      <alignment vertical="center" wrapText="1"/>
    </xf>
    <xf numFmtId="167" fontId="45" fillId="4" borderId="0" xfId="6" applyNumberFormat="1" applyFont="1" applyFill="1" applyBorder="1" applyAlignment="1" applyProtection="1">
      <alignment vertical="center"/>
    </xf>
    <xf numFmtId="167" fontId="45" fillId="0" borderId="0" xfId="6" applyNumberFormat="1" applyFont="1" applyFill="1" applyBorder="1" applyAlignment="1" applyProtection="1">
      <alignment vertical="center"/>
    </xf>
    <xf numFmtId="0" fontId="45" fillId="8" borderId="0" xfId="0" applyFont="1" applyFill="1" applyBorder="1" applyAlignment="1" applyProtection="1">
      <alignment vertical="center" wrapText="1"/>
    </xf>
    <xf numFmtId="167" fontId="45" fillId="8" borderId="0" xfId="6" applyNumberFormat="1" applyFont="1" applyFill="1" applyBorder="1" applyAlignment="1" applyProtection="1">
      <alignment vertical="center"/>
    </xf>
    <xf numFmtId="43" fontId="18" fillId="0" borderId="0" xfId="0" applyNumberFormat="1" applyFont="1" applyFill="1" applyBorder="1" applyAlignment="1" applyProtection="1">
      <alignment vertical="center"/>
    </xf>
    <xf numFmtId="166" fontId="13" fillId="0" borderId="0" xfId="6" applyNumberFormat="1" applyFont="1" applyFill="1" applyBorder="1" applyAlignment="1" applyProtection="1">
      <alignment horizontal="center" vertical="center"/>
    </xf>
    <xf numFmtId="166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2" applyNumberFormat="1" applyFont="1" applyBorder="1" applyAlignment="1">
      <alignment horizontal="center" vertical="center" wrapText="1"/>
    </xf>
    <xf numFmtId="166" fontId="45" fillId="4" borderId="0" xfId="0" applyNumberFormat="1" applyFont="1" applyFill="1" applyBorder="1" applyAlignment="1" applyProtection="1">
      <alignment vertical="center"/>
    </xf>
    <xf numFmtId="166" fontId="45" fillId="0" borderId="0" xfId="0" applyNumberFormat="1" applyFont="1" applyFill="1" applyBorder="1" applyAlignment="1" applyProtection="1">
      <alignment vertical="center"/>
    </xf>
    <xf numFmtId="0" fontId="16" fillId="0" borderId="0" xfId="2" applyFont="1" applyBorder="1" applyAlignment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172" fontId="45" fillId="4" borderId="0" xfId="0" applyNumberFormat="1" applyFont="1" applyFill="1" applyBorder="1" applyAlignment="1" applyProtection="1">
      <alignment horizontal="righ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166" fontId="13" fillId="0" borderId="0" xfId="4" applyNumberFormat="1" applyFont="1" applyFill="1" applyBorder="1" applyAlignment="1" applyProtection="1">
      <alignment horizontal="center" vertical="center"/>
    </xf>
    <xf numFmtId="0" fontId="24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49" fontId="45" fillId="4" borderId="0" xfId="0" applyNumberFormat="1" applyFont="1" applyFill="1" applyBorder="1" applyAlignment="1" applyProtection="1">
      <alignment horizontal="center" vertical="center"/>
    </xf>
    <xf numFmtId="166" fontId="13" fillId="3" borderId="0" xfId="6" applyNumberFormat="1" applyFont="1" applyFill="1" applyBorder="1" applyAlignment="1" applyProtection="1">
      <alignment horizontal="right" vertical="center"/>
    </xf>
    <xf numFmtId="170" fontId="13" fillId="3" borderId="0" xfId="6" applyNumberFormat="1" applyFont="1" applyFill="1" applyBorder="1" applyAlignment="1" applyProtection="1">
      <alignment vertical="center"/>
    </xf>
    <xf numFmtId="167" fontId="25" fillId="8" borderId="0" xfId="6" applyNumberFormat="1" applyFont="1" applyFill="1" applyBorder="1" applyAlignment="1" applyProtection="1">
      <alignment vertical="center"/>
    </xf>
    <xf numFmtId="166" fontId="53" fillId="10" borderId="0" xfId="6" applyNumberFormat="1" applyFont="1" applyFill="1" applyBorder="1" applyAlignment="1" applyProtection="1">
      <alignment horizontal="center" vertical="center"/>
    </xf>
    <xf numFmtId="166" fontId="13" fillId="3" borderId="0" xfId="6" applyNumberFormat="1" applyFont="1" applyFill="1" applyBorder="1" applyAlignment="1" applyProtection="1">
      <alignment horizontal="center" vertical="center"/>
    </xf>
    <xf numFmtId="0" fontId="25" fillId="6" borderId="0" xfId="0" applyFont="1" applyFill="1" applyBorder="1" applyAlignment="1" applyProtection="1">
      <alignment vertical="center"/>
    </xf>
    <xf numFmtId="167" fontId="25" fillId="0" borderId="0" xfId="6" applyNumberFormat="1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167" fontId="45" fillId="4" borderId="0" xfId="6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165" fontId="0" fillId="3" borderId="0" xfId="6" applyFont="1" applyFill="1" applyBorder="1" applyAlignment="1" applyProtection="1">
      <alignment vertical="center"/>
    </xf>
    <xf numFmtId="0" fontId="45" fillId="4" borderId="0" xfId="0" applyFont="1" applyFill="1" applyBorder="1" applyAlignment="1" applyProtection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48" fillId="0" borderId="0" xfId="0" applyFont="1" applyBorder="1"/>
    <xf numFmtId="0" fontId="48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167" fontId="0" fillId="0" borderId="0" xfId="0" applyNumberFormat="1" applyFont="1" applyBorder="1"/>
    <xf numFmtId="166" fontId="53" fillId="10" borderId="0" xfId="6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3" fillId="3" borderId="0" xfId="2" applyFill="1" applyBorder="1" applyAlignment="1">
      <alignment vertical="center"/>
    </xf>
    <xf numFmtId="39" fontId="15" fillId="3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NumberFormat="1" applyFont="1" applyAlignment="1">
      <alignment vertical="center"/>
    </xf>
    <xf numFmtId="0" fontId="18" fillId="0" borderId="0" xfId="2" applyNumberFormat="1" applyFont="1" applyBorder="1" applyAlignment="1">
      <alignment horizontal="left" vertical="center"/>
    </xf>
    <xf numFmtId="0" fontId="39" fillId="0" borderId="0" xfId="2" applyFont="1" applyBorder="1" applyAlignment="1">
      <alignment horizontal="center" vertical="center"/>
    </xf>
    <xf numFmtId="166" fontId="13" fillId="0" borderId="0" xfId="2" applyNumberFormat="1" applyFont="1" applyBorder="1" applyAlignment="1">
      <alignment vertical="center"/>
    </xf>
    <xf numFmtId="0" fontId="18" fillId="0" borderId="0" xfId="0" applyFont="1" applyFill="1" applyBorder="1" applyAlignment="1" applyProtection="1">
      <alignment vertical="center"/>
    </xf>
    <xf numFmtId="165" fontId="13" fillId="0" borderId="0" xfId="2" applyNumberFormat="1" applyFont="1" applyBorder="1" applyAlignment="1">
      <alignment vertical="center"/>
    </xf>
    <xf numFmtId="166" fontId="51" fillId="0" borderId="0" xfId="5" applyNumberFormat="1" applyFont="1" applyFill="1" applyBorder="1" applyAlignment="1" applyProtection="1">
      <alignment horizontal="center" vertical="center"/>
    </xf>
    <xf numFmtId="0" fontId="13" fillId="0" borderId="0" xfId="2" applyFont="1" applyFill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0" fontId="13" fillId="0" borderId="0" xfId="2" quotePrefix="1" applyFont="1" applyAlignment="1">
      <alignment vertical="center"/>
    </xf>
    <xf numFmtId="165" fontId="13" fillId="0" borderId="0" xfId="2" applyNumberFormat="1" applyFont="1" applyBorder="1" applyAlignment="1">
      <alignment horizontal="center" vertical="center"/>
    </xf>
    <xf numFmtId="165" fontId="16" fillId="0" borderId="0" xfId="2" applyNumberFormat="1" applyFont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38" fillId="3" borderId="0" xfId="0" applyFont="1" applyFill="1" applyBorder="1" applyAlignment="1">
      <alignment vertical="center"/>
    </xf>
    <xf numFmtId="0" fontId="42" fillId="0" borderId="0" xfId="2" applyFont="1" applyAlignment="1">
      <alignment vertical="center"/>
    </xf>
    <xf numFmtId="0" fontId="13" fillId="3" borderId="0" xfId="2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21" fillId="3" borderId="0" xfId="2" applyFont="1" applyFill="1" applyBorder="1" applyAlignment="1">
      <alignment vertical="center"/>
    </xf>
    <xf numFmtId="14" fontId="14" fillId="0" borderId="0" xfId="2" applyNumberFormat="1" applyFont="1" applyFill="1" applyBorder="1" applyAlignment="1" applyProtection="1">
      <alignment horizontal="center" vertical="center"/>
    </xf>
    <xf numFmtId="166" fontId="13" fillId="0" borderId="0" xfId="4" applyNumberFormat="1" applyFont="1" applyFill="1" applyBorder="1" applyAlignment="1" applyProtection="1">
      <alignment horizontal="right" vertical="center"/>
    </xf>
    <xf numFmtId="166" fontId="13" fillId="0" borderId="0" xfId="4" applyNumberFormat="1" applyFont="1" applyFill="1" applyBorder="1" applyAlignment="1" applyProtection="1">
      <alignment vertical="center"/>
    </xf>
    <xf numFmtId="0" fontId="18" fillId="0" borderId="0" xfId="2" applyFont="1" applyFill="1" applyAlignment="1">
      <alignment vertical="center"/>
    </xf>
    <xf numFmtId="166" fontId="13" fillId="0" borderId="0" xfId="2" applyNumberFormat="1" applyFont="1" applyAlignment="1">
      <alignment vertical="center"/>
    </xf>
    <xf numFmtId="0" fontId="13" fillId="3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 applyProtection="1">
      <alignment vertical="center"/>
    </xf>
    <xf numFmtId="0" fontId="13" fillId="0" borderId="0" xfId="2" applyFont="1" applyFill="1" applyBorder="1" applyAlignment="1">
      <alignment vertical="center"/>
    </xf>
    <xf numFmtId="0" fontId="24" fillId="0" borderId="0" xfId="2" applyFont="1" applyFill="1" applyBorder="1" applyAlignment="1" applyProtection="1">
      <alignment horizontal="left" vertical="center"/>
    </xf>
    <xf numFmtId="0" fontId="18" fillId="0" borderId="0" xfId="2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40" fillId="3" borderId="0" xfId="2" applyFont="1" applyFill="1" applyBorder="1" applyAlignment="1">
      <alignment horizontal="center" vertical="center"/>
    </xf>
    <xf numFmtId="166" fontId="13" fillId="0" borderId="0" xfId="0" applyNumberFormat="1" applyFont="1" applyBorder="1"/>
    <xf numFmtId="166" fontId="13" fillId="6" borderId="0" xfId="6" applyNumberFormat="1" applyFont="1" applyFill="1" applyBorder="1" applyAlignment="1" applyProtection="1">
      <alignment vertical="center"/>
    </xf>
    <xf numFmtId="166" fontId="13" fillId="9" borderId="0" xfId="6" applyNumberFormat="1" applyFont="1" applyFill="1" applyBorder="1" applyAlignment="1" applyProtection="1">
      <alignment vertical="center"/>
    </xf>
    <xf numFmtId="166" fontId="13" fillId="6" borderId="0" xfId="6" applyNumberFormat="1" applyFont="1" applyFill="1" applyBorder="1" applyAlignment="1" applyProtection="1">
      <alignment horizontal="left" vertical="center"/>
    </xf>
    <xf numFmtId="166" fontId="13" fillId="6" borderId="0" xfId="6" applyNumberFormat="1" applyFont="1" applyFill="1" applyBorder="1" applyAlignment="1" applyProtection="1">
      <alignment horizontal="center" vertical="center"/>
    </xf>
    <xf numFmtId="167" fontId="13" fillId="9" borderId="0" xfId="6" applyNumberFormat="1" applyFont="1" applyFill="1" applyBorder="1" applyAlignment="1" applyProtection="1">
      <alignment vertical="center"/>
    </xf>
    <xf numFmtId="166" fontId="13" fillId="9" borderId="0" xfId="6" applyNumberFormat="1" applyFont="1" applyFill="1" applyBorder="1" applyAlignment="1" applyProtection="1">
      <alignment horizontal="center" vertical="center"/>
    </xf>
    <xf numFmtId="166" fontId="18" fillId="9" borderId="0" xfId="6" applyNumberFormat="1" applyFont="1" applyFill="1" applyBorder="1" applyAlignment="1" applyProtection="1">
      <alignment horizontal="right" vertical="center"/>
    </xf>
    <xf numFmtId="166" fontId="41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vertical="center" wrapText="1"/>
    </xf>
    <xf numFmtId="0" fontId="21" fillId="0" borderId="0" xfId="2" applyFont="1" applyFill="1"/>
    <xf numFmtId="166" fontId="0" fillId="0" borderId="0" xfId="0" applyNumberFormat="1" applyFont="1"/>
    <xf numFmtId="168" fontId="24" fillId="0" borderId="0" xfId="0" applyNumberFormat="1" applyFont="1" applyFill="1" applyBorder="1" applyAlignment="1" applyProtection="1">
      <alignment vertical="center"/>
    </xf>
    <xf numFmtId="0" fontId="38" fillId="3" borderId="0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166" fontId="13" fillId="0" borderId="0" xfId="2" applyNumberFormat="1" applyFont="1" applyFill="1" applyBorder="1" applyAlignment="1">
      <alignment horizontal="center" vertical="center"/>
    </xf>
    <xf numFmtId="3" fontId="13" fillId="0" borderId="0" xfId="4" applyNumberFormat="1" applyFont="1" applyFill="1" applyBorder="1" applyAlignment="1" applyProtection="1">
      <alignment horizontal="right" vertical="center"/>
    </xf>
    <xf numFmtId="166" fontId="46" fillId="6" borderId="0" xfId="5" applyNumberFormat="1" applyFont="1" applyFill="1" applyBorder="1" applyAlignment="1" applyProtection="1">
      <alignment vertical="center"/>
    </xf>
    <xf numFmtId="166" fontId="46" fillId="0" borderId="0" xfId="2" applyNumberFormat="1" applyFont="1" applyBorder="1" applyAlignment="1">
      <alignment vertical="center"/>
    </xf>
    <xf numFmtId="166" fontId="46" fillId="0" borderId="0" xfId="5" applyNumberFormat="1" applyFont="1" applyFill="1" applyBorder="1" applyAlignment="1" applyProtection="1">
      <alignment vertical="center"/>
    </xf>
    <xf numFmtId="166" fontId="50" fillId="0" borderId="0" xfId="5" applyNumberFormat="1" applyFont="1" applyFill="1" applyBorder="1" applyAlignment="1" applyProtection="1">
      <alignment vertical="center"/>
    </xf>
    <xf numFmtId="166" fontId="54" fillId="0" borderId="0" xfId="2" applyNumberFormat="1" applyFont="1" applyBorder="1" applyAlignment="1">
      <alignment vertical="center"/>
    </xf>
    <xf numFmtId="165" fontId="46" fillId="0" borderId="0" xfId="7" applyFont="1" applyFill="1" applyBorder="1" applyAlignment="1" applyProtection="1">
      <alignment horizontal="center" vertical="center"/>
    </xf>
    <xf numFmtId="166" fontId="46" fillId="6" borderId="0" xfId="5" applyNumberFormat="1" applyFont="1" applyFill="1" applyBorder="1" applyAlignment="1" applyProtection="1">
      <alignment horizontal="center" vertical="center"/>
    </xf>
    <xf numFmtId="166" fontId="46" fillId="0" borderId="0" xfId="5" applyNumberFormat="1" applyFont="1" applyFill="1" applyBorder="1" applyAlignment="1" applyProtection="1">
      <alignment horizontal="center" vertical="center"/>
    </xf>
    <xf numFmtId="0" fontId="50" fillId="0" borderId="0" xfId="2" applyFont="1" applyBorder="1" applyAlignment="1">
      <alignment vertical="center"/>
    </xf>
    <xf numFmtId="166" fontId="50" fillId="0" borderId="0" xfId="5" applyNumberFormat="1" applyFont="1" applyFill="1" applyBorder="1" applyAlignment="1" applyProtection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164" fontId="15" fillId="3" borderId="0" xfId="0" applyNumberFormat="1" applyFont="1" applyFill="1" applyBorder="1" applyAlignment="1" applyProtection="1">
      <alignment vertical="center" wrapText="1"/>
    </xf>
    <xf numFmtId="164" fontId="14" fillId="9" borderId="0" xfId="0" applyNumberFormat="1" applyFont="1" applyFill="1" applyBorder="1" applyAlignment="1" applyProtection="1">
      <alignment vertical="center" wrapText="1"/>
    </xf>
    <xf numFmtId="0" fontId="13" fillId="9" borderId="0" xfId="0" applyFont="1" applyFill="1" applyBorder="1" applyAlignment="1" applyProtection="1">
      <alignment horizontal="left" vertical="center" wrapText="1"/>
    </xf>
    <xf numFmtId="166" fontId="45" fillId="10" borderId="0" xfId="6" applyNumberFormat="1" applyFont="1" applyFill="1" applyBorder="1" applyAlignment="1" applyProtection="1">
      <alignment horizontal="center" vertical="center"/>
    </xf>
    <xf numFmtId="166" fontId="13" fillId="0" borderId="0" xfId="4" applyNumberFormat="1" applyAlignment="1">
      <alignment horizontal="right" vertical="center"/>
    </xf>
    <xf numFmtId="166" fontId="13" fillId="0" borderId="0" xfId="6" applyNumberFormat="1" applyFont="1" applyBorder="1" applyAlignment="1" applyProtection="1">
      <alignment horizontal="center" vertical="center"/>
    </xf>
    <xf numFmtId="173" fontId="45" fillId="4" borderId="0" xfId="0" applyNumberFormat="1" applyFont="1" applyFill="1" applyBorder="1" applyAlignment="1" applyProtection="1">
      <alignment horizontal="center" vertical="center"/>
    </xf>
    <xf numFmtId="166" fontId="18" fillId="5" borderId="0" xfId="0" applyNumberFormat="1" applyFont="1" applyFill="1" applyBorder="1" applyAlignment="1" applyProtection="1">
      <alignment horizontal="center" vertical="center"/>
    </xf>
    <xf numFmtId="167" fontId="13" fillId="6" borderId="0" xfId="6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166" fontId="41" fillId="0" borderId="0" xfId="0" applyNumberFormat="1" applyFont="1" applyFill="1" applyBorder="1" applyAlignment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 vertical="center"/>
    </xf>
    <xf numFmtId="166" fontId="13" fillId="0" borderId="0" xfId="0" applyNumberFormat="1" applyFont="1" applyFill="1" applyBorder="1" applyAlignment="1" applyProtection="1">
      <alignment vertical="center"/>
    </xf>
    <xf numFmtId="166" fontId="0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64" fontId="30" fillId="3" borderId="0" xfId="0" applyNumberFormat="1" applyFont="1" applyFill="1" applyBorder="1" applyAlignment="1" applyProtection="1">
      <alignment horizontal="center"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/>
    </xf>
    <xf numFmtId="0" fontId="13" fillId="0" borderId="0" xfId="0" applyFont="1" applyBorder="1" applyAlignment="1" applyProtection="1">
      <alignment horizontal="left" vertical="center"/>
    </xf>
    <xf numFmtId="0" fontId="47" fillId="3" borderId="0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5" fillId="4" borderId="0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 applyProtection="1">
      <alignment horizontal="left" vertical="center" wrapText="1"/>
    </xf>
    <xf numFmtId="0" fontId="38" fillId="3" borderId="0" xfId="0" applyFont="1" applyFill="1" applyBorder="1" applyAlignment="1">
      <alignment horizontal="center" vertical="center"/>
    </xf>
    <xf numFmtId="166" fontId="36" fillId="3" borderId="0" xfId="0" applyNumberFormat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39" fontId="15" fillId="3" borderId="0" xfId="2" applyNumberFormat="1" applyFont="1" applyFill="1" applyBorder="1" applyAlignment="1" applyProtection="1">
      <alignment horizontal="center" vertical="center" wrapText="1"/>
    </xf>
    <xf numFmtId="49" fontId="14" fillId="3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45" fillId="4" borderId="27" xfId="0" applyFont="1" applyFill="1" applyBorder="1" applyAlignment="1" applyProtection="1">
      <alignment horizontal="left" vertical="center" wrapText="1"/>
    </xf>
    <xf numFmtId="0" fontId="45" fillId="4" borderId="27" xfId="0" applyFont="1" applyFill="1" applyBorder="1" applyAlignment="1" applyProtection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64" fontId="15" fillId="3" borderId="0" xfId="0" applyNumberFormat="1" applyFont="1" applyFill="1" applyBorder="1" applyAlignment="1" applyProtection="1">
      <alignment horizontal="center" vertical="center" wrapText="1"/>
    </xf>
    <xf numFmtId="164" fontId="14" fillId="9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64" fontId="26" fillId="3" borderId="0" xfId="0" applyNumberFormat="1" applyFont="1" applyFill="1" applyBorder="1" applyAlignment="1" applyProtection="1">
      <alignment horizontal="center" wrapText="1"/>
    </xf>
    <xf numFmtId="164" fontId="1" fillId="9" borderId="0" xfId="0" applyNumberFormat="1" applyFont="1" applyFill="1" applyBorder="1" applyAlignment="1" applyProtection="1">
      <alignment horizontal="center" wrapText="1"/>
    </xf>
    <xf numFmtId="0" fontId="0" fillId="0" borderId="0" xfId="0" applyFont="1" applyBorder="1" applyAlignment="1">
      <alignment horizontal="center"/>
    </xf>
    <xf numFmtId="0" fontId="37" fillId="3" borderId="0" xfId="0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left" vertical="center" wrapText="1"/>
    </xf>
    <xf numFmtId="4" fontId="0" fillId="0" borderId="0" xfId="0" applyNumberFormat="1" applyFont="1" applyBorder="1" applyAlignment="1">
      <alignment horizontal="center" vertical="center"/>
    </xf>
    <xf numFmtId="9" fontId="0" fillId="0" borderId="0" xfId="3" applyFont="1" applyBorder="1" applyAlignment="1" applyProtection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165" fontId="0" fillId="0" borderId="0" xfId="0" applyNumberFormat="1" applyFont="1" applyBorder="1" applyAlignment="1" applyProtection="1">
      <alignment horizontal="right" vertical="center"/>
    </xf>
    <xf numFmtId="9" fontId="0" fillId="0" borderId="0" xfId="0" applyNumberFormat="1" applyBorder="1" applyAlignment="1">
      <alignment horizontal="center" vertical="center"/>
    </xf>
    <xf numFmtId="165" fontId="0" fillId="0" borderId="0" xfId="1" applyNumberFormat="1" applyFont="1" applyBorder="1" applyAlignment="1" applyProtection="1">
      <alignment horizontal="right" vertical="center"/>
    </xf>
    <xf numFmtId="9" fontId="0" fillId="0" borderId="6" xfId="3" applyFont="1" applyBorder="1" applyAlignment="1" applyProtection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</cellXfs>
  <cellStyles count="8">
    <cellStyle name="Excel Built-in Explanatory Text" xfId="1" xr:uid="{00000000-0005-0000-0000-000000000000}"/>
    <cellStyle name="Normal" xfId="0" builtinId="0"/>
    <cellStyle name="Normal 2" xfId="2" xr:uid="{00000000-0005-0000-0000-000002000000}"/>
    <cellStyle name="Porcentagem" xfId="3" builtinId="5"/>
    <cellStyle name="Separador de milhares 2" xfId="4" xr:uid="{00000000-0005-0000-0000-000004000000}"/>
    <cellStyle name="Separador de milhares 3 2" xfId="5" xr:uid="{00000000-0005-0000-0000-000005000000}"/>
    <cellStyle name="Vírgula" xfId="6" builtinId="3"/>
    <cellStyle name="Vírgula 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304800</xdr:colOff>
      <xdr:row>5</xdr:row>
      <xdr:rowOff>142875</xdr:rowOff>
    </xdr:to>
    <xdr:pic>
      <xdr:nvPicPr>
        <xdr:cNvPr id="36943" name="Imagem 1">
          <a:extLst>
            <a:ext uri="{FF2B5EF4-FFF2-40B4-BE49-F238E27FC236}">
              <a16:creationId xmlns:a16="http://schemas.microsoft.com/office/drawing/2014/main" id="{329B193E-730D-489E-A991-88A64250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7526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142875</xdr:colOff>
      <xdr:row>5</xdr:row>
      <xdr:rowOff>142875</xdr:rowOff>
    </xdr:to>
    <xdr:pic>
      <xdr:nvPicPr>
        <xdr:cNvPr id="37967" name="Imagem 1">
          <a:extLst>
            <a:ext uri="{FF2B5EF4-FFF2-40B4-BE49-F238E27FC236}">
              <a16:creationId xmlns:a16="http://schemas.microsoft.com/office/drawing/2014/main" id="{3D1BA477-4B29-4491-B525-3F33CA25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590675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IH48"/>
  <sheetViews>
    <sheetView showGridLines="0" showWhiteSpace="0" zoomScaleNormal="100" zoomScalePageLayoutView="75" workbookViewId="0">
      <selection activeCell="Q24" sqref="Q24"/>
    </sheetView>
  </sheetViews>
  <sheetFormatPr defaultColWidth="7.140625" defaultRowHeight="12.75"/>
  <cols>
    <col min="1" max="1" width="36.7109375" style="3" customWidth="1"/>
    <col min="2" max="2" width="4.7109375" style="3" customWidth="1"/>
    <col min="3" max="4" width="11.28515625" style="3" customWidth="1"/>
    <col min="5" max="5" width="1.7109375" style="3" customWidth="1"/>
    <col min="6" max="6" width="36.7109375" style="3" customWidth="1"/>
    <col min="7" max="7" width="4.7109375" style="3" customWidth="1"/>
    <col min="8" max="9" width="11.28515625" style="3" customWidth="1"/>
    <col min="10" max="10" width="8.28515625" style="3" bestFit="1" customWidth="1"/>
    <col min="11" max="16384" width="7.140625" style="3"/>
  </cols>
  <sheetData>
    <row r="1" spans="1:242" ht="18">
      <c r="A1" s="361" t="s">
        <v>0</v>
      </c>
      <c r="B1" s="361"/>
      <c r="C1" s="361"/>
      <c r="D1" s="361"/>
      <c r="E1" s="361"/>
      <c r="F1" s="361"/>
      <c r="G1" s="361"/>
      <c r="H1" s="361"/>
      <c r="I1" s="36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</row>
    <row r="2" spans="1:242" ht="15.75">
      <c r="A2" s="362" t="s">
        <v>1</v>
      </c>
      <c r="B2" s="362"/>
      <c r="C2" s="362"/>
      <c r="D2" s="362"/>
      <c r="E2" s="362"/>
      <c r="F2" s="362"/>
      <c r="G2" s="362"/>
      <c r="H2" s="362"/>
      <c r="I2" s="36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</row>
    <row r="3" spans="1:242" ht="15" customHeight="1">
      <c r="A3" s="363" t="s">
        <v>2</v>
      </c>
      <c r="B3" s="363"/>
      <c r="C3" s="363"/>
      <c r="D3" s="363"/>
      <c r="E3" s="363"/>
      <c r="F3" s="363"/>
      <c r="G3" s="363"/>
      <c r="H3" s="363"/>
      <c r="I3" s="36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</row>
    <row r="4" spans="1:242" ht="12.95" customHeight="1">
      <c r="A4" s="364" t="s">
        <v>415</v>
      </c>
      <c r="B4" s="364"/>
      <c r="C4" s="364"/>
      <c r="D4" s="364"/>
      <c r="E4" s="364"/>
      <c r="F4" s="364"/>
      <c r="G4" s="364"/>
      <c r="H4" s="364"/>
      <c r="I4" s="36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</row>
    <row r="5" spans="1:242" ht="12.95" customHeight="1">
      <c r="A5" s="365" t="s">
        <v>3</v>
      </c>
      <c r="B5" s="365"/>
      <c r="C5" s="365"/>
      <c r="D5" s="365"/>
      <c r="E5" s="365"/>
      <c r="F5" s="365"/>
      <c r="G5" s="365"/>
      <c r="H5" s="365"/>
      <c r="I5" s="36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</row>
    <row r="6" spans="1:242" ht="6" customHeight="1">
      <c r="A6" s="2"/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</row>
    <row r="7" spans="1:242" ht="19.899999999999999" customHeight="1">
      <c r="A7" s="87" t="s">
        <v>4</v>
      </c>
      <c r="B7" s="88" t="s">
        <v>5</v>
      </c>
      <c r="C7" s="113" t="s">
        <v>417</v>
      </c>
      <c r="D7" s="113" t="s">
        <v>404</v>
      </c>
      <c r="E7" s="89"/>
      <c r="F7" s="87" t="s">
        <v>6</v>
      </c>
      <c r="G7" s="88" t="s">
        <v>5</v>
      </c>
      <c r="H7" s="113" t="s">
        <v>417</v>
      </c>
      <c r="I7" s="113" t="s">
        <v>404</v>
      </c>
      <c r="J7" s="121"/>
      <c r="K7" s="121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</row>
    <row r="8" spans="1:242" ht="15" customHeight="1">
      <c r="A8" s="90" t="s">
        <v>7</v>
      </c>
      <c r="B8" s="91"/>
      <c r="C8" s="91"/>
      <c r="D8" s="91"/>
      <c r="E8" s="89"/>
      <c r="F8" s="90" t="s">
        <v>7</v>
      </c>
      <c r="G8" s="92"/>
      <c r="H8" s="92"/>
      <c r="I8" s="92"/>
    </row>
    <row r="9" spans="1:242" ht="15" customHeight="1">
      <c r="A9" s="93" t="s">
        <v>8</v>
      </c>
      <c r="B9" s="94" t="s">
        <v>290</v>
      </c>
      <c r="C9" s="112">
        <v>53624</v>
      </c>
      <c r="D9" s="112">
        <v>37988</v>
      </c>
      <c r="E9" s="89"/>
      <c r="F9" s="93" t="s">
        <v>9</v>
      </c>
      <c r="G9" s="94" t="s">
        <v>298</v>
      </c>
      <c r="H9" s="112">
        <v>1659</v>
      </c>
      <c r="I9" s="112">
        <v>4017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</row>
    <row r="10" spans="1:242" ht="15" customHeight="1">
      <c r="A10" s="89" t="s">
        <v>324</v>
      </c>
      <c r="B10" s="94" t="s">
        <v>291</v>
      </c>
      <c r="C10" s="112">
        <v>0</v>
      </c>
      <c r="D10" s="112">
        <v>0</v>
      </c>
      <c r="E10" s="89"/>
      <c r="F10" s="96" t="s">
        <v>315</v>
      </c>
      <c r="G10" s="97" t="s">
        <v>299</v>
      </c>
      <c r="H10" s="112">
        <v>5950</v>
      </c>
      <c r="I10" s="112"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</row>
    <row r="11" spans="1:242" ht="15" customHeight="1">
      <c r="A11" s="96" t="s">
        <v>422</v>
      </c>
      <c r="B11" s="94" t="s">
        <v>292</v>
      </c>
      <c r="C11" s="360">
        <v>25</v>
      </c>
      <c r="D11" s="112">
        <v>0</v>
      </c>
      <c r="E11" s="89"/>
      <c r="F11" s="93" t="s">
        <v>10</v>
      </c>
      <c r="G11" s="94" t="s">
        <v>300</v>
      </c>
      <c r="H11" s="112">
        <v>83487</v>
      </c>
      <c r="I11" s="112">
        <v>76755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</row>
    <row r="12" spans="1:242" ht="15" customHeight="1">
      <c r="A12" s="96" t="s">
        <v>345</v>
      </c>
      <c r="B12" s="94" t="s">
        <v>293</v>
      </c>
      <c r="C12" s="112">
        <v>0</v>
      </c>
      <c r="D12" s="112">
        <v>5376</v>
      </c>
      <c r="E12" s="89"/>
      <c r="F12" s="3" t="s">
        <v>420</v>
      </c>
      <c r="G12" s="94" t="s">
        <v>321</v>
      </c>
      <c r="H12" s="199">
        <v>791</v>
      </c>
      <c r="I12" s="199">
        <v>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</row>
    <row r="13" spans="1:242" ht="15" customHeight="1">
      <c r="A13" s="89" t="s">
        <v>287</v>
      </c>
      <c r="B13" s="94" t="s">
        <v>294</v>
      </c>
      <c r="C13" s="112">
        <v>4702</v>
      </c>
      <c r="D13" s="112">
        <v>4633</v>
      </c>
      <c r="E13" s="89"/>
      <c r="F13" s="93" t="s">
        <v>11</v>
      </c>
      <c r="G13" s="94" t="s">
        <v>301</v>
      </c>
      <c r="H13" s="112">
        <f>980-791</f>
        <v>189</v>
      </c>
      <c r="I13" s="112">
        <v>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15" customHeight="1">
      <c r="A14" s="89" t="s">
        <v>12</v>
      </c>
      <c r="B14" s="94" t="s">
        <v>295</v>
      </c>
      <c r="C14" s="199">
        <v>600</v>
      </c>
      <c r="D14" s="199">
        <v>118</v>
      </c>
      <c r="E14" s="89"/>
      <c r="F14" s="89"/>
      <c r="G14" s="89"/>
      <c r="H14" s="112"/>
      <c r="I14" s="11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15" customHeight="1" thickBot="1">
      <c r="A15" s="100" t="s">
        <v>13</v>
      </c>
      <c r="B15" s="99"/>
      <c r="C15" s="101">
        <f>SUM(C9:C14)</f>
        <v>58951</v>
      </c>
      <c r="D15" s="101">
        <f>SUM(D9:D14)</f>
        <v>48115</v>
      </c>
      <c r="E15" s="89"/>
      <c r="F15" s="100" t="s">
        <v>14</v>
      </c>
      <c r="G15" s="89"/>
      <c r="H15" s="101">
        <f ca="1">SUM(H9:H15)</f>
        <v>92076</v>
      </c>
      <c r="I15" s="101">
        <f ca="1">SUM(I9:I15)</f>
        <v>80781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15" customHeight="1">
      <c r="E16" s="89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15" customHeight="1">
      <c r="A17" s="90" t="s">
        <v>15</v>
      </c>
      <c r="B17" s="102"/>
      <c r="C17" s="102"/>
      <c r="D17" s="102"/>
      <c r="E17" s="89"/>
      <c r="F17" s="90" t="s">
        <v>15</v>
      </c>
      <c r="G17" s="102"/>
      <c r="H17" s="102"/>
      <c r="I17" s="102"/>
    </row>
    <row r="18" spans="1:242" ht="15" customHeight="1">
      <c r="A18" s="89" t="s">
        <v>322</v>
      </c>
      <c r="B18" s="89"/>
      <c r="C18" s="112">
        <v>0</v>
      </c>
      <c r="D18" s="112">
        <v>0</v>
      </c>
      <c r="E18" s="89"/>
      <c r="F18" s="93" t="s">
        <v>16</v>
      </c>
      <c r="G18" s="94" t="s">
        <v>302</v>
      </c>
      <c r="H18" s="112">
        <v>199298</v>
      </c>
      <c r="I18" s="112">
        <v>261213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</row>
    <row r="19" spans="1:242" ht="15" customHeight="1">
      <c r="A19" s="89" t="s">
        <v>327</v>
      </c>
      <c r="B19" s="94" t="s">
        <v>393</v>
      </c>
      <c r="C19" s="112">
        <v>1972.90879</v>
      </c>
      <c r="D19" s="112">
        <v>2265</v>
      </c>
      <c r="E19" s="89"/>
      <c r="F19" s="93" t="s">
        <v>17</v>
      </c>
      <c r="G19" s="94" t="s">
        <v>303</v>
      </c>
      <c r="H19" s="112">
        <v>1692</v>
      </c>
      <c r="I19" s="112">
        <v>1935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15" customHeight="1" thickBot="1">
      <c r="A20" s="89" t="s">
        <v>323</v>
      </c>
      <c r="B20" s="89"/>
      <c r="C20" s="103">
        <f>C18+C19</f>
        <v>1972.90879</v>
      </c>
      <c r="D20" s="103">
        <f>D18+D19</f>
        <v>2265</v>
      </c>
      <c r="E20" s="89"/>
      <c r="F20" s="89"/>
      <c r="G20" s="89"/>
      <c r="H20" s="112"/>
      <c r="I20" s="11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15" customHeight="1">
      <c r="A21" s="93" t="s">
        <v>237</v>
      </c>
      <c r="B21" s="94" t="s">
        <v>296</v>
      </c>
      <c r="C21" s="112">
        <v>222499</v>
      </c>
      <c r="D21" s="112">
        <v>284885</v>
      </c>
      <c r="E21" s="89"/>
      <c r="F21" s="89"/>
      <c r="G21" s="89"/>
      <c r="H21" s="112"/>
      <c r="I21" s="11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15" customHeight="1">
      <c r="A22" s="93" t="s">
        <v>288</v>
      </c>
      <c r="B22" s="94" t="s">
        <v>297</v>
      </c>
      <c r="C22" s="112">
        <v>132.86153000000004</v>
      </c>
      <c r="D22" s="112">
        <v>382</v>
      </c>
      <c r="E22" s="89"/>
      <c r="F22" s="89"/>
      <c r="G22" s="89"/>
      <c r="H22" s="112"/>
      <c r="I22" s="112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15" customHeight="1" thickBot="1">
      <c r="A23" s="100" t="s">
        <v>18</v>
      </c>
      <c r="B23" s="94"/>
      <c r="C23" s="101">
        <f>C21+C22+C20</f>
        <v>224604.77031999998</v>
      </c>
      <c r="D23" s="101">
        <f>D21+D22+D20</f>
        <v>287532</v>
      </c>
      <c r="E23" s="89"/>
      <c r="F23" s="100" t="s">
        <v>19</v>
      </c>
      <c r="G23" s="104"/>
      <c r="H23" s="101">
        <f>SUM(H18:H22)</f>
        <v>200990</v>
      </c>
      <c r="I23" s="101">
        <f>SUM(I18:I22)</f>
        <v>263148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15" customHeight="1">
      <c r="A24" s="89"/>
      <c r="B24" s="105"/>
      <c r="C24" s="105"/>
      <c r="D24" s="105"/>
      <c r="E24" s="89"/>
      <c r="F24" s="90" t="s">
        <v>328</v>
      </c>
      <c r="G24" s="92"/>
      <c r="H24" s="92"/>
      <c r="I24" s="92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15" customHeight="1">
      <c r="A25" s="89"/>
      <c r="B25" s="105"/>
      <c r="C25" s="105"/>
      <c r="D25" s="105"/>
      <c r="E25" s="89"/>
      <c r="F25" s="93" t="s">
        <v>20</v>
      </c>
      <c r="G25" s="94" t="s">
        <v>316</v>
      </c>
      <c r="H25" s="95">
        <v>27834.431850000001</v>
      </c>
      <c r="I25" s="95">
        <v>26581</v>
      </c>
      <c r="J25" s="32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15" customHeight="1">
      <c r="A26" s="89"/>
      <c r="B26" s="105"/>
      <c r="C26" s="105"/>
      <c r="D26" s="105"/>
      <c r="E26" s="89"/>
      <c r="F26" s="325" t="s">
        <v>21</v>
      </c>
      <c r="G26" s="97" t="s">
        <v>347</v>
      </c>
      <c r="H26" s="233">
        <f>-(36116+1691)</f>
        <v>-37807</v>
      </c>
      <c r="I26" s="98">
        <v>-36116</v>
      </c>
      <c r="J26" s="32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15" customHeight="1">
      <c r="A27" s="89"/>
      <c r="B27" s="105"/>
      <c r="C27" s="105"/>
      <c r="D27" s="105"/>
      <c r="E27" s="89"/>
      <c r="F27" s="107" t="s">
        <v>318</v>
      </c>
      <c r="G27" s="94" t="s">
        <v>348</v>
      </c>
      <c r="H27" s="95">
        <v>462.53080999999992</v>
      </c>
      <c r="I27" s="95">
        <v>1253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15" customHeight="1" thickBot="1">
      <c r="A28" s="89"/>
      <c r="B28" s="105"/>
      <c r="C28" s="105"/>
      <c r="D28" s="105"/>
      <c r="E28" s="89"/>
      <c r="F28" s="108" t="s">
        <v>22</v>
      </c>
      <c r="G28" s="109"/>
      <c r="H28" s="101">
        <f>SUM(H25:H27)</f>
        <v>-9510.0373399999989</v>
      </c>
      <c r="I28" s="101">
        <f>SUM(I25:I27)</f>
        <v>-8282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20.25" customHeight="1">
      <c r="A29" s="120" t="s">
        <v>23</v>
      </c>
      <c r="B29" s="110"/>
      <c r="C29" s="111">
        <f>C15+C23</f>
        <v>283555.77032000001</v>
      </c>
      <c r="D29" s="111">
        <f>D15+D23</f>
        <v>335647</v>
      </c>
      <c r="E29" s="89"/>
      <c r="F29" s="111" t="s">
        <v>400</v>
      </c>
      <c r="G29" s="111"/>
      <c r="H29" s="111">
        <f ca="1">H15+H23+H28</f>
        <v>283555.96266000002</v>
      </c>
      <c r="I29" s="111">
        <f ca="1">I15+I23+I28</f>
        <v>335647</v>
      </c>
    </row>
    <row r="30" spans="1:242">
      <c r="A30" s="118" t="s">
        <v>289</v>
      </c>
      <c r="B30" s="118"/>
      <c r="C30" s="118"/>
      <c r="D30" s="118"/>
      <c r="E30" s="118"/>
      <c r="F30" s="118"/>
      <c r="G30" s="118"/>
      <c r="H30" s="118"/>
      <c r="I30" s="118"/>
    </row>
    <row r="31" spans="1:242">
      <c r="A31" s="118"/>
      <c r="B31" s="83"/>
      <c r="C31" s="83"/>
      <c r="D31" s="83"/>
      <c r="E31" s="83"/>
      <c r="F31" s="83"/>
      <c r="G31" s="83"/>
      <c r="H31" s="312"/>
      <c r="I31" s="83"/>
    </row>
    <row r="32" spans="1:242">
      <c r="A32" s="118"/>
      <c r="B32" s="83"/>
      <c r="C32" s="83"/>
      <c r="D32" s="83"/>
      <c r="E32" s="83"/>
      <c r="F32" s="83"/>
      <c r="G32" s="83"/>
      <c r="H32" s="83"/>
      <c r="I32" s="83"/>
    </row>
    <row r="33" spans="1:9">
      <c r="A33" s="118"/>
      <c r="B33" s="83"/>
      <c r="C33" s="83"/>
      <c r="D33" s="83"/>
      <c r="E33" s="83"/>
      <c r="F33" s="83"/>
      <c r="G33" s="83"/>
      <c r="H33" s="83"/>
      <c r="I33" s="83"/>
    </row>
    <row r="34" spans="1:9" s="270" customFormat="1" ht="15" customHeight="1">
      <c r="A34" s="369" t="s">
        <v>349</v>
      </c>
      <c r="B34" s="369"/>
      <c r="C34" s="369"/>
      <c r="D34" s="369"/>
      <c r="F34" s="366" t="s">
        <v>24</v>
      </c>
      <c r="G34" s="366"/>
      <c r="H34" s="366"/>
      <c r="I34" s="366"/>
    </row>
    <row r="35" spans="1:9" s="270" customFormat="1" ht="12.95" customHeight="1">
      <c r="A35" s="367" t="s">
        <v>314</v>
      </c>
      <c r="B35" s="367"/>
      <c r="C35" s="367"/>
      <c r="D35" s="367"/>
      <c r="F35" s="368" t="s">
        <v>306</v>
      </c>
      <c r="G35" s="368"/>
      <c r="H35" s="368"/>
      <c r="I35" s="368"/>
    </row>
    <row r="36" spans="1:9" s="270" customFormat="1" ht="12.95" customHeight="1">
      <c r="A36" s="367" t="s">
        <v>350</v>
      </c>
      <c r="B36" s="367"/>
      <c r="C36" s="367"/>
      <c r="D36" s="367"/>
      <c r="E36" s="367"/>
      <c r="F36" s="368" t="s">
        <v>26</v>
      </c>
      <c r="G36" s="368"/>
      <c r="H36" s="368"/>
      <c r="I36" s="368"/>
    </row>
    <row r="37" spans="1:9" s="270" customFormat="1" ht="36" customHeight="1"/>
    <row r="38" spans="1:9" s="270" customFormat="1" ht="15.75"/>
    <row r="39" spans="1:9" s="270" customFormat="1" ht="15.75"/>
    <row r="40" spans="1:9">
      <c r="D40" s="79"/>
      <c r="E40" s="79"/>
      <c r="F40" s="79"/>
      <c r="G40" s="79"/>
      <c r="H40" s="79"/>
      <c r="I40" s="79"/>
    </row>
    <row r="48" spans="1:9">
      <c r="G48" s="201" t="s">
        <v>399</v>
      </c>
    </row>
  </sheetData>
  <sheetProtection selectLockedCells="1" selectUnlockedCells="1"/>
  <mergeCells count="11">
    <mergeCell ref="F34:I34"/>
    <mergeCell ref="A35:D35"/>
    <mergeCell ref="F35:I35"/>
    <mergeCell ref="A36:E36"/>
    <mergeCell ref="F36:I36"/>
    <mergeCell ref="A34:D34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39370078740157483" bottom="0" header="0" footer="0"/>
  <pageSetup paperSize="9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7"/>
  <sheetViews>
    <sheetView zoomScale="95" zoomScaleNormal="95" workbookViewId="0"/>
  </sheetViews>
  <sheetFormatPr defaultColWidth="8.28515625" defaultRowHeight="12.75"/>
  <cols>
    <col min="1" max="1" width="26.42578125" customWidth="1"/>
    <col min="2" max="2" width="15.7109375" style="14" customWidth="1"/>
    <col min="3" max="3" width="1.85546875" customWidth="1"/>
    <col min="4" max="4" width="8.42578125" style="14" customWidth="1"/>
  </cols>
  <sheetData>
    <row r="1" spans="1:5" s="15" customFormat="1" ht="18.75" customHeight="1">
      <c r="A1" s="40" t="s">
        <v>263</v>
      </c>
      <c r="B1" s="411" t="s">
        <v>228</v>
      </c>
      <c r="C1" s="411"/>
      <c r="D1" s="411"/>
    </row>
    <row r="2" spans="1:5" ht="15">
      <c r="A2" s="41" t="s">
        <v>229</v>
      </c>
      <c r="B2" s="20"/>
      <c r="C2" s="19"/>
      <c r="D2" s="42"/>
    </row>
    <row r="3" spans="1:5">
      <c r="A3" s="43"/>
      <c r="B3" s="44"/>
      <c r="C3" s="1"/>
      <c r="D3" s="45"/>
    </row>
    <row r="4" spans="1:5">
      <c r="A4" s="46" t="s">
        <v>230</v>
      </c>
      <c r="B4" s="47">
        <v>116847330.95999999</v>
      </c>
      <c r="C4" s="400" t="s">
        <v>231</v>
      </c>
      <c r="D4" s="412">
        <f>B4/B5</f>
        <v>0.85340796634984817</v>
      </c>
      <c r="E4" s="5"/>
    </row>
    <row r="5" spans="1:5">
      <c r="A5" s="49" t="s">
        <v>232</v>
      </c>
      <c r="B5" s="30">
        <v>136918491</v>
      </c>
      <c r="C5" s="400"/>
      <c r="D5" s="412"/>
    </row>
    <row r="6" spans="1:5">
      <c r="A6" s="43"/>
      <c r="B6" s="44"/>
      <c r="C6" s="1"/>
      <c r="D6" s="48"/>
    </row>
    <row r="7" spans="1:5">
      <c r="A7" s="50"/>
      <c r="B7" s="51"/>
      <c r="C7" s="52"/>
      <c r="D7" s="53"/>
    </row>
    <row r="8" spans="1:5" ht="15">
      <c r="A8" s="54" t="s">
        <v>233</v>
      </c>
      <c r="B8" s="55"/>
      <c r="C8" s="56"/>
      <c r="D8" s="57"/>
    </row>
    <row r="9" spans="1:5">
      <c r="A9" s="43"/>
      <c r="B9" s="44"/>
      <c r="C9" s="1"/>
      <c r="D9" s="45"/>
    </row>
    <row r="10" spans="1:5">
      <c r="A10" s="49" t="s">
        <v>234</v>
      </c>
      <c r="B10" s="47">
        <v>116847330.95999999</v>
      </c>
      <c r="C10" s="400" t="s">
        <v>231</v>
      </c>
      <c r="D10" s="412">
        <f>B10/B11</f>
        <v>0.72971546211081828</v>
      </c>
    </row>
    <row r="11" spans="1:5">
      <c r="A11" s="58" t="s">
        <v>235</v>
      </c>
      <c r="B11" s="30">
        <v>160127251</v>
      </c>
      <c r="C11" s="400"/>
      <c r="D11" s="412"/>
    </row>
    <row r="12" spans="1:5">
      <c r="A12" s="43"/>
      <c r="B12" s="44"/>
      <c r="C12" s="1"/>
      <c r="D12" s="45"/>
      <c r="E12" s="5"/>
    </row>
    <row r="13" spans="1:5">
      <c r="A13" s="50"/>
      <c r="B13" s="51"/>
      <c r="C13" s="52"/>
      <c r="D13" s="59"/>
    </row>
    <row r="14" spans="1:5" ht="15">
      <c r="A14" s="54" t="s">
        <v>236</v>
      </c>
      <c r="B14" s="55"/>
      <c r="C14" s="56"/>
      <c r="D14" s="57"/>
    </row>
    <row r="15" spans="1:5">
      <c r="A15" s="43"/>
      <c r="B15" s="44"/>
      <c r="C15" s="1"/>
      <c r="D15" s="45"/>
    </row>
    <row r="16" spans="1:5">
      <c r="A16" s="46" t="s">
        <v>237</v>
      </c>
      <c r="B16" s="47">
        <v>22324506</v>
      </c>
      <c r="C16" s="400" t="s">
        <v>231</v>
      </c>
      <c r="D16" s="409">
        <f>B16/B17</f>
        <v>-1.0653335696445796</v>
      </c>
    </row>
    <row r="17" spans="1:5">
      <c r="A17" s="49" t="s">
        <v>238</v>
      </c>
      <c r="B17" s="30">
        <v>-20955414</v>
      </c>
      <c r="C17" s="400"/>
      <c r="D17" s="409"/>
    </row>
    <row r="18" spans="1:5">
      <c r="A18" s="43"/>
      <c r="B18" s="44"/>
      <c r="C18" s="1"/>
      <c r="D18" s="45"/>
    </row>
    <row r="19" spans="1:5">
      <c r="A19" s="43"/>
      <c r="B19" s="44"/>
      <c r="C19" s="1"/>
      <c r="D19" s="45"/>
    </row>
    <row r="20" spans="1:5" ht="15">
      <c r="A20" s="54" t="s">
        <v>239</v>
      </c>
      <c r="B20" s="55"/>
      <c r="C20" s="56"/>
      <c r="D20" s="57"/>
    </row>
    <row r="21" spans="1:5">
      <c r="A21" s="43"/>
      <c r="B21" s="44"/>
      <c r="C21" s="1"/>
      <c r="D21" s="45"/>
    </row>
    <row r="22" spans="1:5">
      <c r="A22" s="49" t="s">
        <v>235</v>
      </c>
      <c r="B22" s="47">
        <v>160127251</v>
      </c>
      <c r="C22" s="400" t="s">
        <v>231</v>
      </c>
      <c r="D22" s="410">
        <f>B22/B23</f>
        <v>1.1505722310757456</v>
      </c>
    </row>
    <row r="23" spans="1:5">
      <c r="A23" s="58" t="s">
        <v>252</v>
      </c>
      <c r="B23" s="30">
        <v>139171837</v>
      </c>
      <c r="C23" s="400"/>
      <c r="D23" s="410"/>
    </row>
    <row r="24" spans="1:5">
      <c r="A24" s="43"/>
      <c r="B24" s="44"/>
      <c r="C24" s="1"/>
      <c r="D24" s="45"/>
    </row>
    <row r="25" spans="1:5">
      <c r="A25" s="50"/>
      <c r="B25" s="51"/>
      <c r="C25" s="52"/>
      <c r="D25" s="59"/>
    </row>
    <row r="26" spans="1:5" ht="15">
      <c r="A26" s="60" t="s">
        <v>264</v>
      </c>
      <c r="B26" s="61"/>
      <c r="C26" s="56"/>
      <c r="D26" s="57"/>
      <c r="E26" s="62"/>
    </row>
    <row r="27" spans="1:5">
      <c r="A27" s="22"/>
      <c r="B27" s="63"/>
      <c r="C27" s="1"/>
      <c r="D27" s="45"/>
      <c r="E27" s="62"/>
    </row>
    <row r="28" spans="1:5">
      <c r="A28" s="64" t="s">
        <v>240</v>
      </c>
      <c r="B28" s="65">
        <v>-5841913</v>
      </c>
      <c r="C28" s="400" t="s">
        <v>231</v>
      </c>
      <c r="D28" s="408">
        <f>-B28/B29</f>
        <v>-0.27877821931840624</v>
      </c>
      <c r="E28" s="62"/>
    </row>
    <row r="29" spans="1:5">
      <c r="A29" s="66" t="s">
        <v>238</v>
      </c>
      <c r="B29" s="67">
        <v>-20955414</v>
      </c>
      <c r="C29" s="400"/>
      <c r="D29" s="408"/>
      <c r="E29" s="62"/>
    </row>
    <row r="30" spans="1:5">
      <c r="A30" s="22"/>
      <c r="B30" s="63"/>
      <c r="C30" s="1"/>
      <c r="D30" s="45"/>
      <c r="E30" s="62"/>
    </row>
    <row r="31" spans="1:5">
      <c r="A31" s="68"/>
      <c r="B31" s="69"/>
      <c r="C31" s="52"/>
      <c r="D31" s="59"/>
      <c r="E31" s="62"/>
    </row>
    <row r="32" spans="1:5" ht="15">
      <c r="A32" s="70" t="s">
        <v>265</v>
      </c>
      <c r="B32" s="63"/>
      <c r="C32" s="1"/>
      <c r="D32" s="45"/>
    </row>
    <row r="33" spans="1:4">
      <c r="A33" s="22"/>
      <c r="B33" s="63"/>
      <c r="C33" s="1"/>
      <c r="D33" s="45"/>
    </row>
    <row r="34" spans="1:4">
      <c r="A34" s="64" t="s">
        <v>240</v>
      </c>
      <c r="B34" s="65">
        <v>-5841913</v>
      </c>
      <c r="C34" s="400" t="s">
        <v>231</v>
      </c>
      <c r="D34" s="408">
        <f>B34/B35</f>
        <v>-4.7712419229479178E-2</v>
      </c>
    </row>
    <row r="35" spans="1:4">
      <c r="A35" s="66" t="s">
        <v>241</v>
      </c>
      <c r="B35" s="67">
        <v>122440092</v>
      </c>
      <c r="C35" s="400"/>
      <c r="D35" s="408"/>
    </row>
    <row r="36" spans="1:4">
      <c r="A36" s="22"/>
      <c r="B36" s="63"/>
      <c r="C36" s="1"/>
      <c r="D36" s="45"/>
    </row>
    <row r="37" spans="1:4">
      <c r="A37" s="35"/>
      <c r="B37" s="71"/>
      <c r="C37" s="36"/>
      <c r="D37" s="72"/>
    </row>
    <row r="43" spans="1:4">
      <c r="A43" s="73" t="s">
        <v>257</v>
      </c>
    </row>
    <row r="44" spans="1:4">
      <c r="A44" s="73" t="s">
        <v>266</v>
      </c>
    </row>
    <row r="45" spans="1:4">
      <c r="A45" s="16" t="s">
        <v>259</v>
      </c>
    </row>
    <row r="46" spans="1:4">
      <c r="A46" s="16" t="s">
        <v>260</v>
      </c>
    </row>
    <row r="47" spans="1:4">
      <c r="A47" s="16" t="s">
        <v>261</v>
      </c>
    </row>
  </sheetData>
  <sheetProtection selectLockedCells="1" selectUnlockedCells="1"/>
  <mergeCells count="13">
    <mergeCell ref="B1:D1"/>
    <mergeCell ref="C4:C5"/>
    <mergeCell ref="D4:D5"/>
    <mergeCell ref="C10:C11"/>
    <mergeCell ref="D10:D11"/>
    <mergeCell ref="C34:C35"/>
    <mergeCell ref="D34:D35"/>
    <mergeCell ref="C16:C17"/>
    <mergeCell ref="D16:D17"/>
    <mergeCell ref="C22:C23"/>
    <mergeCell ref="D22:D23"/>
    <mergeCell ref="C28:C29"/>
    <mergeCell ref="D28:D2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7"/>
  <sheetViews>
    <sheetView zoomScale="95" zoomScaleNormal="95" workbookViewId="0">
      <selection activeCell="G198" sqref="G198"/>
    </sheetView>
  </sheetViews>
  <sheetFormatPr defaultColWidth="32.140625" defaultRowHeight="12.75"/>
  <cols>
    <col min="1" max="1" width="8.140625" customWidth="1"/>
    <col min="2" max="2" width="32.28515625" customWidth="1"/>
    <col min="3" max="3" width="14.28515625" style="6" customWidth="1"/>
    <col min="4" max="4" width="3.5703125" style="6" customWidth="1"/>
    <col min="5" max="6" width="13.28515625" style="6" customWidth="1"/>
    <col min="7" max="7" width="15.28515625" style="6" customWidth="1"/>
    <col min="8" max="8" width="1.140625" style="6" customWidth="1"/>
    <col min="9" max="9" width="14.28515625" style="6" customWidth="1"/>
  </cols>
  <sheetData>
    <row r="1" spans="1:9">
      <c r="A1" s="7" t="s">
        <v>47</v>
      </c>
      <c r="B1" s="7" t="s">
        <v>48</v>
      </c>
      <c r="C1" s="7" t="s">
        <v>49</v>
      </c>
      <c r="D1" s="7"/>
      <c r="E1" s="7" t="s">
        <v>50</v>
      </c>
      <c r="F1" s="7" t="s">
        <v>51</v>
      </c>
      <c r="G1" s="7" t="s">
        <v>52</v>
      </c>
      <c r="H1" s="8"/>
      <c r="I1" s="7"/>
    </row>
    <row r="2" spans="1:9">
      <c r="A2" s="9">
        <v>1</v>
      </c>
      <c r="B2" s="10" t="s">
        <v>4</v>
      </c>
      <c r="C2" s="9">
        <v>27767014.690000001</v>
      </c>
      <c r="D2" s="9" t="s">
        <v>53</v>
      </c>
      <c r="E2" s="9">
        <v>4329854.43</v>
      </c>
      <c r="F2" s="9">
        <v>3532711.08</v>
      </c>
      <c r="G2" s="9">
        <v>28564158.039999999</v>
      </c>
      <c r="H2" s="8" t="s">
        <v>53</v>
      </c>
      <c r="I2" s="9">
        <f>G2-G49</f>
        <v>-12490822.149999999</v>
      </c>
    </row>
    <row r="3" spans="1:9">
      <c r="A3" s="9">
        <v>11</v>
      </c>
      <c r="B3" s="10" t="s">
        <v>54</v>
      </c>
      <c r="C3" s="9">
        <v>5679909.9199999999</v>
      </c>
      <c r="D3" s="9" t="s">
        <v>53</v>
      </c>
      <c r="E3" s="9">
        <v>3044205.19</v>
      </c>
      <c r="F3" s="9">
        <v>3391321.54</v>
      </c>
      <c r="G3" s="9">
        <v>5332793.57</v>
      </c>
      <c r="H3" s="8" t="s">
        <v>53</v>
      </c>
      <c r="I3" s="9"/>
    </row>
    <row r="4" spans="1:9">
      <c r="A4" s="9">
        <v>111</v>
      </c>
      <c r="B4" s="10" t="s">
        <v>55</v>
      </c>
      <c r="C4" s="9">
        <v>143575.4</v>
      </c>
      <c r="D4" s="9" t="s">
        <v>53</v>
      </c>
      <c r="E4" s="9">
        <v>2269196.4900000002</v>
      </c>
      <c r="F4" s="9">
        <v>2346065.39</v>
      </c>
      <c r="G4" s="9">
        <v>66706.5</v>
      </c>
      <c r="H4" s="8" t="s">
        <v>53</v>
      </c>
      <c r="I4" s="9"/>
    </row>
    <row r="5" spans="1:9" ht="22.5">
      <c r="A5" s="9">
        <v>11112</v>
      </c>
      <c r="B5" s="10" t="s">
        <v>56</v>
      </c>
      <c r="C5" s="9">
        <v>143575.4</v>
      </c>
      <c r="D5" s="9" t="s">
        <v>53</v>
      </c>
      <c r="E5" s="9">
        <v>2269196.4900000002</v>
      </c>
      <c r="F5" s="9">
        <v>2346065.39</v>
      </c>
      <c r="G5" s="9">
        <v>66706.5</v>
      </c>
      <c r="H5" s="8" t="s">
        <v>53</v>
      </c>
      <c r="I5" s="9"/>
    </row>
    <row r="6" spans="1:9">
      <c r="A6" s="9">
        <v>11112005</v>
      </c>
      <c r="B6" s="10" t="s">
        <v>57</v>
      </c>
      <c r="C6" s="9">
        <v>1030.79</v>
      </c>
      <c r="D6" s="9" t="s">
        <v>53</v>
      </c>
      <c r="E6" s="9">
        <v>500362.12</v>
      </c>
      <c r="F6" s="9">
        <v>493972.76</v>
      </c>
      <c r="G6" s="9">
        <v>7420.15</v>
      </c>
      <c r="H6" s="8" t="s">
        <v>53</v>
      </c>
      <c r="I6" s="9"/>
    </row>
    <row r="7" spans="1:9">
      <c r="A7" s="9">
        <v>11112006</v>
      </c>
      <c r="B7" s="10" t="s">
        <v>58</v>
      </c>
      <c r="C7" s="9">
        <v>7500</v>
      </c>
      <c r="D7" s="9" t="s">
        <v>53</v>
      </c>
      <c r="E7" s="9"/>
      <c r="F7" s="9"/>
      <c r="G7" s="9">
        <v>7500</v>
      </c>
      <c r="H7" s="8" t="s">
        <v>53</v>
      </c>
      <c r="I7" s="9"/>
    </row>
    <row r="8" spans="1:9">
      <c r="A8" s="9">
        <v>11112007</v>
      </c>
      <c r="B8" s="10" t="s">
        <v>59</v>
      </c>
      <c r="C8" s="9">
        <v>105216.15</v>
      </c>
      <c r="D8" s="9" t="s">
        <v>53</v>
      </c>
      <c r="E8" s="9">
        <v>2750</v>
      </c>
      <c r="F8" s="9">
        <v>88408.21</v>
      </c>
      <c r="G8" s="9">
        <v>19557.939999999999</v>
      </c>
      <c r="H8" s="8" t="s">
        <v>53</v>
      </c>
      <c r="I8" s="9"/>
    </row>
    <row r="9" spans="1:9">
      <c r="A9" s="9">
        <v>11112011</v>
      </c>
      <c r="B9" s="10" t="s">
        <v>60</v>
      </c>
      <c r="C9" s="9">
        <v>1126.42</v>
      </c>
      <c r="D9" s="9" t="s">
        <v>53</v>
      </c>
      <c r="E9" s="9"/>
      <c r="F9" s="9">
        <v>1055</v>
      </c>
      <c r="G9" s="9">
        <v>71.42</v>
      </c>
      <c r="H9" s="8" t="s">
        <v>53</v>
      </c>
      <c r="I9" s="9"/>
    </row>
    <row r="10" spans="1:9">
      <c r="A10" s="9">
        <v>11112013</v>
      </c>
      <c r="B10" s="10" t="s">
        <v>61</v>
      </c>
      <c r="C10" s="9">
        <v>2075</v>
      </c>
      <c r="D10" s="9" t="s">
        <v>53</v>
      </c>
      <c r="E10" s="9"/>
      <c r="F10" s="9">
        <v>2075</v>
      </c>
      <c r="G10" s="9"/>
      <c r="H10" s="8"/>
      <c r="I10" s="9"/>
    </row>
    <row r="11" spans="1:9">
      <c r="A11" s="9">
        <v>11112016</v>
      </c>
      <c r="B11" s="10" t="s">
        <v>62</v>
      </c>
      <c r="C11" s="9">
        <v>26627.040000000001</v>
      </c>
      <c r="D11" s="9" t="s">
        <v>53</v>
      </c>
      <c r="E11" s="9"/>
      <c r="F11" s="9"/>
      <c r="G11" s="9">
        <v>26627.040000000001</v>
      </c>
      <c r="H11" s="8" t="s">
        <v>53</v>
      </c>
      <c r="I11" s="9"/>
    </row>
    <row r="12" spans="1:9">
      <c r="A12" s="9">
        <v>11112017</v>
      </c>
      <c r="B12" s="10" t="s">
        <v>63</v>
      </c>
      <c r="C12" s="9"/>
      <c r="D12" s="9"/>
      <c r="E12" s="9">
        <v>1741235.21</v>
      </c>
      <c r="F12" s="9">
        <v>1735705.26</v>
      </c>
      <c r="G12" s="9">
        <v>5529.95</v>
      </c>
      <c r="H12" s="8" t="s">
        <v>53</v>
      </c>
      <c r="I12" s="9"/>
    </row>
    <row r="13" spans="1:9">
      <c r="A13" s="9">
        <v>11112018</v>
      </c>
      <c r="B13" s="10" t="s">
        <v>64</v>
      </c>
      <c r="C13" s="9"/>
      <c r="D13" s="9"/>
      <c r="E13" s="9">
        <v>24849.16</v>
      </c>
      <c r="F13" s="9">
        <v>24849.16</v>
      </c>
      <c r="G13" s="9"/>
      <c r="H13" s="8"/>
      <c r="I13" s="9"/>
    </row>
    <row r="14" spans="1:9" ht="22.5">
      <c r="A14" s="9">
        <v>113</v>
      </c>
      <c r="B14" s="10" t="s">
        <v>65</v>
      </c>
      <c r="C14" s="9">
        <v>5512000.9000000004</v>
      </c>
      <c r="D14" s="9" t="s">
        <v>53</v>
      </c>
      <c r="E14" s="9">
        <v>773692</v>
      </c>
      <c r="F14" s="9">
        <v>1040672.81</v>
      </c>
      <c r="G14" s="9">
        <v>5245020.09</v>
      </c>
      <c r="H14" s="8" t="s">
        <v>53</v>
      </c>
      <c r="I14" s="9"/>
    </row>
    <row r="15" spans="1:9" ht="22.5">
      <c r="A15" s="9">
        <v>11319</v>
      </c>
      <c r="B15" s="10" t="s">
        <v>66</v>
      </c>
      <c r="C15" s="9">
        <v>5503433.0899999999</v>
      </c>
      <c r="D15" s="9" t="s">
        <v>53</v>
      </c>
      <c r="E15" s="9">
        <v>773692</v>
      </c>
      <c r="F15" s="9">
        <v>1040672.81</v>
      </c>
      <c r="G15" s="9">
        <v>5236452.28</v>
      </c>
      <c r="H15" s="8" t="s">
        <v>53</v>
      </c>
      <c r="I15" s="9"/>
    </row>
    <row r="16" spans="1:9" ht="22.5">
      <c r="A16" s="9">
        <v>11319002</v>
      </c>
      <c r="B16" s="10" t="s">
        <v>67</v>
      </c>
      <c r="C16" s="9">
        <v>28000</v>
      </c>
      <c r="D16" s="9" t="s">
        <v>53</v>
      </c>
      <c r="E16" s="9">
        <v>6000</v>
      </c>
      <c r="F16" s="9"/>
      <c r="G16" s="9">
        <v>34000</v>
      </c>
      <c r="H16" s="8" t="s">
        <v>53</v>
      </c>
      <c r="I16" s="9"/>
    </row>
    <row r="17" spans="1:9" ht="22.5">
      <c r="A17" s="9">
        <v>11319004</v>
      </c>
      <c r="B17" s="10" t="s">
        <v>68</v>
      </c>
      <c r="C17" s="9">
        <v>5038674.32</v>
      </c>
      <c r="D17" s="9" t="s">
        <v>53</v>
      </c>
      <c r="E17" s="9"/>
      <c r="F17" s="9">
        <v>4750</v>
      </c>
      <c r="G17" s="9">
        <v>5033924.32</v>
      </c>
      <c r="H17" s="8" t="s">
        <v>53</v>
      </c>
      <c r="I17" s="9"/>
    </row>
    <row r="18" spans="1:9">
      <c r="A18" s="9">
        <v>11319006</v>
      </c>
      <c r="B18" s="10" t="s">
        <v>69</v>
      </c>
      <c r="C18" s="9">
        <v>436758.77</v>
      </c>
      <c r="D18" s="9" t="s">
        <v>53</v>
      </c>
      <c r="E18" s="9">
        <v>767692</v>
      </c>
      <c r="F18" s="9">
        <v>1035922.81</v>
      </c>
      <c r="G18" s="9">
        <v>168527.96</v>
      </c>
      <c r="H18" s="8" t="s">
        <v>53</v>
      </c>
      <c r="I18" s="9"/>
    </row>
    <row r="19" spans="1:9">
      <c r="A19" s="9">
        <v>11320</v>
      </c>
      <c r="B19" s="10" t="s">
        <v>70</v>
      </c>
      <c r="C19" s="9">
        <v>8567.81</v>
      </c>
      <c r="D19" s="9" t="s">
        <v>53</v>
      </c>
      <c r="E19" s="9"/>
      <c r="F19" s="9"/>
      <c r="G19" s="9">
        <v>8567.81</v>
      </c>
      <c r="H19" s="8" t="s">
        <v>53</v>
      </c>
      <c r="I19" s="9"/>
    </row>
    <row r="20" spans="1:9">
      <c r="A20" s="9">
        <v>11320001</v>
      </c>
      <c r="B20" s="10" t="s">
        <v>71</v>
      </c>
      <c r="C20" s="9">
        <v>63.88</v>
      </c>
      <c r="D20" s="9" t="s">
        <v>53</v>
      </c>
      <c r="E20" s="9"/>
      <c r="F20" s="9"/>
      <c r="G20" s="9">
        <v>63.88</v>
      </c>
      <c r="H20" s="8" t="s">
        <v>53</v>
      </c>
      <c r="I20" s="9"/>
    </row>
    <row r="21" spans="1:9" ht="22.5">
      <c r="A21" s="9">
        <v>11320005</v>
      </c>
      <c r="B21" s="10" t="s">
        <v>72</v>
      </c>
      <c r="C21" s="9">
        <v>53.24</v>
      </c>
      <c r="D21" s="9" t="s">
        <v>53</v>
      </c>
      <c r="E21" s="9"/>
      <c r="F21" s="9"/>
      <c r="G21" s="9">
        <v>53.24</v>
      </c>
      <c r="H21" s="8" t="s">
        <v>53</v>
      </c>
      <c r="I21" s="9"/>
    </row>
    <row r="22" spans="1:9">
      <c r="A22" s="9">
        <v>11320009</v>
      </c>
      <c r="B22" s="10" t="s">
        <v>73</v>
      </c>
      <c r="C22" s="9">
        <v>159.71</v>
      </c>
      <c r="D22" s="9" t="s">
        <v>53</v>
      </c>
      <c r="E22" s="9"/>
      <c r="F22" s="9"/>
      <c r="G22" s="9">
        <v>159.71</v>
      </c>
      <c r="H22" s="8" t="s">
        <v>53</v>
      </c>
      <c r="I22" s="9"/>
    </row>
    <row r="23" spans="1:9">
      <c r="A23" s="9">
        <v>11320011</v>
      </c>
      <c r="B23" s="10" t="s">
        <v>74</v>
      </c>
      <c r="C23" s="9">
        <v>34.6</v>
      </c>
      <c r="D23" s="9" t="s">
        <v>53</v>
      </c>
      <c r="E23" s="9"/>
      <c r="F23" s="9"/>
      <c r="G23" s="9">
        <v>34.6</v>
      </c>
      <c r="H23" s="8" t="s">
        <v>53</v>
      </c>
      <c r="I23" s="9"/>
    </row>
    <row r="24" spans="1:9">
      <c r="A24" s="9">
        <v>11320016</v>
      </c>
      <c r="B24" s="10" t="s">
        <v>75</v>
      </c>
      <c r="C24" s="9">
        <v>8256.3799999999992</v>
      </c>
      <c r="D24" s="9" t="s">
        <v>53</v>
      </c>
      <c r="E24" s="9"/>
      <c r="F24" s="9"/>
      <c r="G24" s="9">
        <v>8256.3799999999992</v>
      </c>
      <c r="H24" s="8" t="s">
        <v>53</v>
      </c>
      <c r="I24" s="9"/>
    </row>
    <row r="25" spans="1:9">
      <c r="A25" s="9">
        <v>114</v>
      </c>
      <c r="B25" s="10" t="s">
        <v>76</v>
      </c>
      <c r="C25" s="9">
        <v>24333.62</v>
      </c>
      <c r="D25" s="9" t="s">
        <v>53</v>
      </c>
      <c r="E25" s="9">
        <v>1316.7</v>
      </c>
      <c r="F25" s="9">
        <v>4583.34</v>
      </c>
      <c r="G25" s="9">
        <v>21066.98</v>
      </c>
      <c r="H25" s="8" t="s">
        <v>53</v>
      </c>
      <c r="I25" s="9"/>
    </row>
    <row r="26" spans="1:9">
      <c r="A26" s="9">
        <v>11411</v>
      </c>
      <c r="B26" s="10" t="s">
        <v>77</v>
      </c>
      <c r="C26" s="9">
        <v>24333.62</v>
      </c>
      <c r="D26" s="9" t="s">
        <v>53</v>
      </c>
      <c r="E26" s="9">
        <v>1316.7</v>
      </c>
      <c r="F26" s="9">
        <v>4583.34</v>
      </c>
      <c r="G26" s="9">
        <v>21066.98</v>
      </c>
      <c r="H26" s="8" t="s">
        <v>53</v>
      </c>
      <c r="I26" s="9"/>
    </row>
    <row r="27" spans="1:9">
      <c r="A27" s="9">
        <v>11411005</v>
      </c>
      <c r="B27" s="10" t="s">
        <v>78</v>
      </c>
      <c r="C27" s="9">
        <v>24333.62</v>
      </c>
      <c r="D27" s="9" t="s">
        <v>53</v>
      </c>
      <c r="E27" s="9">
        <v>1316.7</v>
      </c>
      <c r="F27" s="9">
        <v>4583.34</v>
      </c>
      <c r="G27" s="9">
        <v>21066.98</v>
      </c>
      <c r="H27" s="8" t="s">
        <v>53</v>
      </c>
      <c r="I27" s="9"/>
    </row>
    <row r="28" spans="1:9">
      <c r="A28" s="9">
        <v>12</v>
      </c>
      <c r="B28" s="10" t="s">
        <v>79</v>
      </c>
      <c r="C28" s="9">
        <v>22087104.77</v>
      </c>
      <c r="D28" s="9" t="s">
        <v>53</v>
      </c>
      <c r="E28" s="9">
        <v>1285649.24</v>
      </c>
      <c r="F28" s="9">
        <v>141389.54</v>
      </c>
      <c r="G28" s="9">
        <v>23231364.469999999</v>
      </c>
      <c r="H28" s="8" t="s">
        <v>53</v>
      </c>
      <c r="I28" s="9"/>
    </row>
    <row r="29" spans="1:9">
      <c r="A29" s="9">
        <v>122</v>
      </c>
      <c r="B29" s="10" t="s">
        <v>80</v>
      </c>
      <c r="C29" s="9">
        <v>22087104.77</v>
      </c>
      <c r="D29" s="9" t="s">
        <v>53</v>
      </c>
      <c r="E29" s="9">
        <v>1285649.24</v>
      </c>
      <c r="F29" s="9">
        <v>141389.54</v>
      </c>
      <c r="G29" s="9">
        <v>23231364.469999999</v>
      </c>
      <c r="H29" s="8" t="s">
        <v>53</v>
      </c>
      <c r="I29" s="9"/>
    </row>
    <row r="30" spans="1:9">
      <c r="A30" s="9">
        <v>12211</v>
      </c>
      <c r="B30" s="10" t="s">
        <v>81</v>
      </c>
      <c r="C30" s="9"/>
      <c r="D30" s="9"/>
      <c r="E30" s="9">
        <v>1271910.24</v>
      </c>
      <c r="F30" s="9"/>
      <c r="G30" s="9">
        <v>1271910.24</v>
      </c>
      <c r="H30" s="8" t="s">
        <v>53</v>
      </c>
      <c r="I30" s="9"/>
    </row>
    <row r="31" spans="1:9">
      <c r="A31" s="9">
        <v>12211006</v>
      </c>
      <c r="B31" s="10" t="s">
        <v>82</v>
      </c>
      <c r="C31" s="9"/>
      <c r="D31" s="9"/>
      <c r="E31" s="9">
        <v>1271910.24</v>
      </c>
      <c r="F31" s="9"/>
      <c r="G31" s="9">
        <v>1271910.24</v>
      </c>
      <c r="H31" s="8" t="s">
        <v>53</v>
      </c>
      <c r="I31" s="9"/>
    </row>
    <row r="32" spans="1:9">
      <c r="A32" s="9">
        <v>12212</v>
      </c>
      <c r="B32" s="10" t="s">
        <v>83</v>
      </c>
      <c r="C32" s="9">
        <v>24133490.690000001</v>
      </c>
      <c r="D32" s="9" t="s">
        <v>53</v>
      </c>
      <c r="E32" s="9">
        <v>13739</v>
      </c>
      <c r="F32" s="9">
        <v>13739</v>
      </c>
      <c r="G32" s="9">
        <v>24133490.690000001</v>
      </c>
      <c r="H32" s="8" t="s">
        <v>53</v>
      </c>
      <c r="I32" s="9"/>
    </row>
    <row r="33" spans="1:9">
      <c r="A33" s="9">
        <v>12212001</v>
      </c>
      <c r="B33" s="10" t="s">
        <v>84</v>
      </c>
      <c r="C33" s="9">
        <v>56570</v>
      </c>
      <c r="D33" s="9" t="s">
        <v>53</v>
      </c>
      <c r="E33" s="9"/>
      <c r="F33" s="9">
        <v>13739</v>
      </c>
      <c r="G33" s="9">
        <v>42831</v>
      </c>
      <c r="H33" s="8" t="s">
        <v>53</v>
      </c>
      <c r="I33" s="9"/>
    </row>
    <row r="34" spans="1:9">
      <c r="A34" s="9">
        <v>12212003</v>
      </c>
      <c r="B34" s="10" t="s">
        <v>85</v>
      </c>
      <c r="C34" s="9">
        <v>2773417.94</v>
      </c>
      <c r="D34" s="9" t="s">
        <v>53</v>
      </c>
      <c r="E34" s="9">
        <v>10157.4</v>
      </c>
      <c r="F34" s="9"/>
      <c r="G34" s="9">
        <v>2783575.34</v>
      </c>
      <c r="H34" s="8" t="s">
        <v>53</v>
      </c>
      <c r="I34" s="9"/>
    </row>
    <row r="35" spans="1:9">
      <c r="A35" s="9">
        <v>12212004</v>
      </c>
      <c r="B35" s="10" t="s">
        <v>86</v>
      </c>
      <c r="C35" s="9">
        <v>404897.75</v>
      </c>
      <c r="D35" s="9" t="s">
        <v>53</v>
      </c>
      <c r="E35" s="9">
        <v>2120</v>
      </c>
      <c r="F35" s="9"/>
      <c r="G35" s="9">
        <v>407017.75</v>
      </c>
      <c r="H35" s="8" t="s">
        <v>53</v>
      </c>
      <c r="I35" s="9"/>
    </row>
    <row r="36" spans="1:9">
      <c r="A36" s="9">
        <v>12212005</v>
      </c>
      <c r="B36" s="10" t="s">
        <v>87</v>
      </c>
      <c r="C36" s="9"/>
      <c r="D36" s="9"/>
      <c r="E36" s="9">
        <v>1461.6</v>
      </c>
      <c r="F36" s="9"/>
      <c r="G36" s="9">
        <v>1461.6</v>
      </c>
      <c r="H36" s="8" t="s">
        <v>53</v>
      </c>
      <c r="I36" s="9"/>
    </row>
    <row r="37" spans="1:9">
      <c r="A37" s="9">
        <v>12212012</v>
      </c>
      <c r="B37" s="10" t="s">
        <v>88</v>
      </c>
      <c r="C37" s="9">
        <v>20500000</v>
      </c>
      <c r="D37" s="9" t="s">
        <v>53</v>
      </c>
      <c r="E37" s="9"/>
      <c r="F37" s="9"/>
      <c r="G37" s="9">
        <v>20500000</v>
      </c>
      <c r="H37" s="8" t="s">
        <v>53</v>
      </c>
      <c r="I37" s="9"/>
    </row>
    <row r="38" spans="1:9" ht="22.5">
      <c r="A38" s="9">
        <v>12212013</v>
      </c>
      <c r="B38" s="10" t="s">
        <v>89</v>
      </c>
      <c r="C38" s="9">
        <v>398605</v>
      </c>
      <c r="D38" s="9" t="s">
        <v>53</v>
      </c>
      <c r="E38" s="9"/>
      <c r="F38" s="9"/>
      <c r="G38" s="9">
        <v>398605</v>
      </c>
      <c r="H38" s="8" t="s">
        <v>53</v>
      </c>
      <c r="I38" s="9"/>
    </row>
    <row r="39" spans="1:9" ht="22.5">
      <c r="A39" s="9">
        <v>12213</v>
      </c>
      <c r="B39" s="10" t="s">
        <v>90</v>
      </c>
      <c r="C39" s="9">
        <v>2109304.11</v>
      </c>
      <c r="D39" s="9" t="s">
        <v>91</v>
      </c>
      <c r="E39" s="9"/>
      <c r="F39" s="9">
        <v>126115.95</v>
      </c>
      <c r="G39" s="9">
        <v>2235420.06</v>
      </c>
      <c r="H39" s="8" t="s">
        <v>91</v>
      </c>
      <c r="I39" s="9"/>
    </row>
    <row r="40" spans="1:9">
      <c r="A40" s="9">
        <v>12213001</v>
      </c>
      <c r="B40" s="10" t="s">
        <v>84</v>
      </c>
      <c r="C40" s="9">
        <v>4242.6899999999996</v>
      </c>
      <c r="D40" s="9" t="s">
        <v>91</v>
      </c>
      <c r="E40" s="9"/>
      <c r="F40" s="9">
        <v>471.41</v>
      </c>
      <c r="G40" s="9">
        <v>4714.1000000000004</v>
      </c>
      <c r="H40" s="8" t="s">
        <v>91</v>
      </c>
      <c r="I40" s="9"/>
    </row>
    <row r="41" spans="1:9">
      <c r="A41" s="9">
        <v>12213003</v>
      </c>
      <c r="B41" s="10" t="s">
        <v>85</v>
      </c>
      <c r="C41" s="9">
        <v>565689.34</v>
      </c>
      <c r="D41" s="9" t="s">
        <v>91</v>
      </c>
      <c r="E41" s="9"/>
      <c r="F41" s="9">
        <v>47228.71</v>
      </c>
      <c r="G41" s="9">
        <v>612918.05000000005</v>
      </c>
      <c r="H41" s="8" t="s">
        <v>91</v>
      </c>
      <c r="I41" s="9"/>
    </row>
    <row r="42" spans="1:9">
      <c r="A42" s="9">
        <v>12213004</v>
      </c>
      <c r="B42" s="10" t="s">
        <v>86</v>
      </c>
      <c r="C42" s="9">
        <v>45751.7</v>
      </c>
      <c r="D42" s="9" t="s">
        <v>91</v>
      </c>
      <c r="E42" s="9"/>
      <c r="F42" s="9">
        <v>3426.91</v>
      </c>
      <c r="G42" s="9">
        <v>49178.61</v>
      </c>
      <c r="H42" s="8" t="s">
        <v>91</v>
      </c>
      <c r="I42" s="9"/>
    </row>
    <row r="43" spans="1:9">
      <c r="A43" s="9">
        <v>12213005</v>
      </c>
      <c r="B43" s="10" t="s">
        <v>87</v>
      </c>
      <c r="C43" s="9"/>
      <c r="D43" s="9"/>
      <c r="E43" s="9"/>
      <c r="F43" s="9">
        <v>12.18</v>
      </c>
      <c r="G43" s="9">
        <v>12.18</v>
      </c>
      <c r="H43" s="8" t="s">
        <v>91</v>
      </c>
      <c r="I43" s="9"/>
    </row>
    <row r="44" spans="1:9">
      <c r="A44" s="9">
        <v>12213009</v>
      </c>
      <c r="B44" s="10" t="s">
        <v>88</v>
      </c>
      <c r="C44" s="9">
        <v>1434999.93</v>
      </c>
      <c r="D44" s="9" t="s">
        <v>91</v>
      </c>
      <c r="E44" s="9"/>
      <c r="F44" s="9">
        <v>68333.33</v>
      </c>
      <c r="G44" s="9">
        <v>1503333.26</v>
      </c>
      <c r="H44" s="8" t="s">
        <v>91</v>
      </c>
      <c r="I44" s="9"/>
    </row>
    <row r="45" spans="1:9" ht="22.5">
      <c r="A45" s="9">
        <v>12213010</v>
      </c>
      <c r="B45" s="10" t="s">
        <v>89</v>
      </c>
      <c r="C45" s="9">
        <v>58620.45</v>
      </c>
      <c r="D45" s="9" t="s">
        <v>91</v>
      </c>
      <c r="E45" s="9"/>
      <c r="F45" s="9">
        <v>6643.41</v>
      </c>
      <c r="G45" s="9">
        <v>65263.86</v>
      </c>
      <c r="H45" s="8" t="s">
        <v>91</v>
      </c>
      <c r="I45" s="9"/>
    </row>
    <row r="46" spans="1:9">
      <c r="A46" s="9">
        <v>12214</v>
      </c>
      <c r="B46" s="10" t="s">
        <v>92</v>
      </c>
      <c r="C46" s="9">
        <v>62918.19</v>
      </c>
      <c r="D46" s="9" t="s">
        <v>53</v>
      </c>
      <c r="E46" s="9"/>
      <c r="F46" s="9">
        <v>1534.59</v>
      </c>
      <c r="G46" s="9">
        <v>61383.6</v>
      </c>
      <c r="H46" s="8" t="s">
        <v>53</v>
      </c>
      <c r="I46" s="9">
        <f>G28-G46</f>
        <v>23169980.869999997</v>
      </c>
    </row>
    <row r="47" spans="1:9">
      <c r="A47" s="9">
        <v>12214001</v>
      </c>
      <c r="B47" s="10" t="s">
        <v>93</v>
      </c>
      <c r="C47" s="9">
        <v>92075.4</v>
      </c>
      <c r="D47" s="9" t="s">
        <v>53</v>
      </c>
      <c r="E47" s="9"/>
      <c r="F47" s="9"/>
      <c r="G47" s="9">
        <v>92075.4</v>
      </c>
      <c r="H47" s="8" t="s">
        <v>53</v>
      </c>
      <c r="I47" s="9"/>
    </row>
    <row r="48" spans="1:9" ht="22.5">
      <c r="A48" s="9">
        <v>12214002</v>
      </c>
      <c r="B48" s="10" t="s">
        <v>94</v>
      </c>
      <c r="C48" s="9">
        <v>29157.21</v>
      </c>
      <c r="D48" s="9" t="s">
        <v>91</v>
      </c>
      <c r="E48" s="9"/>
      <c r="F48" s="9">
        <v>1534.59</v>
      </c>
      <c r="G48" s="9">
        <v>30691.8</v>
      </c>
      <c r="H48" s="8" t="s">
        <v>91</v>
      </c>
      <c r="I48" s="9"/>
    </row>
    <row r="49" spans="1:9">
      <c r="A49" s="9">
        <v>2</v>
      </c>
      <c r="B49" s="10" t="s">
        <v>95</v>
      </c>
      <c r="C49" s="9">
        <v>37807348.359999999</v>
      </c>
      <c r="D49" s="9" t="s">
        <v>91</v>
      </c>
      <c r="E49" s="9">
        <v>34946007.899999999</v>
      </c>
      <c r="F49" s="9">
        <v>38193639.729999997</v>
      </c>
      <c r="G49" s="9">
        <v>41054980.189999998</v>
      </c>
      <c r="H49" s="8" t="s">
        <v>91</v>
      </c>
      <c r="I49" s="9"/>
    </row>
    <row r="50" spans="1:9">
      <c r="A50" s="9">
        <v>21</v>
      </c>
      <c r="B50" s="10" t="s">
        <v>96</v>
      </c>
      <c r="C50" s="9">
        <v>29693418.640000001</v>
      </c>
      <c r="D50" s="9" t="s">
        <v>91</v>
      </c>
      <c r="E50" s="9">
        <v>34932268.899999999</v>
      </c>
      <c r="F50" s="9">
        <v>38193639.729999997</v>
      </c>
      <c r="G50" s="9">
        <v>32954789.469999999</v>
      </c>
      <c r="H50" s="8" t="s">
        <v>91</v>
      </c>
      <c r="I50" s="9"/>
    </row>
    <row r="51" spans="1:9">
      <c r="A51" s="9">
        <v>211</v>
      </c>
      <c r="B51" s="10" t="s">
        <v>7</v>
      </c>
      <c r="C51" s="9">
        <v>29693418.640000001</v>
      </c>
      <c r="D51" s="9" t="s">
        <v>91</v>
      </c>
      <c r="E51" s="9">
        <v>34932268.899999999</v>
      </c>
      <c r="F51" s="9">
        <v>38193639.729999997</v>
      </c>
      <c r="G51" s="9">
        <v>32954789.469999999</v>
      </c>
      <c r="H51" s="8" t="s">
        <v>91</v>
      </c>
      <c r="I51" s="9"/>
    </row>
    <row r="52" spans="1:9" ht="22.5">
      <c r="A52" s="9">
        <v>21111</v>
      </c>
      <c r="B52" s="10" t="s">
        <v>97</v>
      </c>
      <c r="C52" s="9">
        <v>2223.4299999999998</v>
      </c>
      <c r="D52" s="9" t="s">
        <v>91</v>
      </c>
      <c r="E52" s="9">
        <v>1527093.22</v>
      </c>
      <c r="F52" s="9">
        <v>2820268.94</v>
      </c>
      <c r="G52" s="9">
        <v>1295399.1499999999</v>
      </c>
      <c r="H52" s="8" t="s">
        <v>91</v>
      </c>
      <c r="I52" s="9"/>
    </row>
    <row r="53" spans="1:9" ht="22.5">
      <c r="A53" s="9">
        <v>21111001</v>
      </c>
      <c r="B53" s="10" t="s">
        <v>98</v>
      </c>
      <c r="C53" s="9">
        <v>2223.4299999999998</v>
      </c>
      <c r="D53" s="9" t="s">
        <v>91</v>
      </c>
      <c r="E53" s="9">
        <v>1527093.22</v>
      </c>
      <c r="F53" s="9">
        <v>2820268.94</v>
      </c>
      <c r="G53" s="9">
        <v>1295399.1499999999</v>
      </c>
      <c r="H53" s="8" t="s">
        <v>91</v>
      </c>
      <c r="I53" s="9"/>
    </row>
    <row r="54" spans="1:9" ht="22.5">
      <c r="A54" s="9">
        <v>21115</v>
      </c>
      <c r="B54" s="10" t="s">
        <v>99</v>
      </c>
      <c r="C54" s="9"/>
      <c r="D54" s="9"/>
      <c r="E54" s="9">
        <v>15605637.380000001</v>
      </c>
      <c r="F54" s="9">
        <v>15605637.380000001</v>
      </c>
      <c r="G54" s="9"/>
      <c r="H54" s="8"/>
      <c r="I54" s="9"/>
    </row>
    <row r="55" spans="1:9">
      <c r="A55" s="9">
        <v>21115001</v>
      </c>
      <c r="B55" s="10" t="s">
        <v>100</v>
      </c>
      <c r="C55" s="9"/>
      <c r="D55" s="9"/>
      <c r="E55" s="9">
        <v>8777367.7100000009</v>
      </c>
      <c r="F55" s="9">
        <v>8777367.7100000009</v>
      </c>
      <c r="G55" s="9"/>
      <c r="H55" s="8"/>
      <c r="I55" s="9"/>
    </row>
    <row r="56" spans="1:9">
      <c r="A56" s="9">
        <v>21115002</v>
      </c>
      <c r="B56" s="10" t="s">
        <v>101</v>
      </c>
      <c r="C56" s="9"/>
      <c r="D56" s="9"/>
      <c r="E56" s="9">
        <v>83702.81</v>
      </c>
      <c r="F56" s="9">
        <v>83702.81</v>
      </c>
      <c r="G56" s="9"/>
      <c r="H56" s="8"/>
      <c r="I56" s="9"/>
    </row>
    <row r="57" spans="1:9">
      <c r="A57" s="9">
        <v>21115003</v>
      </c>
      <c r="B57" s="10" t="s">
        <v>102</v>
      </c>
      <c r="C57" s="9"/>
      <c r="D57" s="9"/>
      <c r="E57" s="9">
        <v>3518189.92</v>
      </c>
      <c r="F57" s="9">
        <v>3518189.92</v>
      </c>
      <c r="G57" s="9"/>
      <c r="H57" s="8"/>
      <c r="I57" s="9"/>
    </row>
    <row r="58" spans="1:9">
      <c r="A58" s="9">
        <v>21115004</v>
      </c>
      <c r="B58" s="10" t="s">
        <v>103</v>
      </c>
      <c r="C58" s="9"/>
      <c r="D58" s="9"/>
      <c r="E58" s="9">
        <v>978863.76</v>
      </c>
      <c r="F58" s="9">
        <v>978863.76</v>
      </c>
      <c r="G58" s="9"/>
      <c r="H58" s="8"/>
      <c r="I58" s="9"/>
    </row>
    <row r="59" spans="1:9">
      <c r="A59" s="9">
        <v>21115005</v>
      </c>
      <c r="B59" s="10" t="s">
        <v>104</v>
      </c>
      <c r="C59" s="9"/>
      <c r="D59" s="9"/>
      <c r="E59" s="9">
        <v>1715981.64</v>
      </c>
      <c r="F59" s="9">
        <v>1715981.64</v>
      </c>
      <c r="G59" s="9"/>
      <c r="H59" s="8"/>
      <c r="I59" s="9"/>
    </row>
    <row r="60" spans="1:9" ht="22.5">
      <c r="A60" s="9">
        <v>21115006</v>
      </c>
      <c r="B60" s="10" t="s">
        <v>105</v>
      </c>
      <c r="C60" s="9"/>
      <c r="D60" s="9"/>
      <c r="E60" s="9">
        <v>2206.17</v>
      </c>
      <c r="F60" s="9">
        <v>2206.17</v>
      </c>
      <c r="G60" s="9"/>
      <c r="H60" s="8"/>
      <c r="I60" s="9"/>
    </row>
    <row r="61" spans="1:9">
      <c r="A61" s="7" t="s">
        <v>47</v>
      </c>
      <c r="B61" s="7" t="s">
        <v>48</v>
      </c>
      <c r="C61" s="7" t="s">
        <v>49</v>
      </c>
      <c r="D61" s="7"/>
      <c r="E61" s="7" t="s">
        <v>50</v>
      </c>
      <c r="F61" s="7" t="s">
        <v>51</v>
      </c>
      <c r="G61" s="7" t="s">
        <v>52</v>
      </c>
      <c r="H61" s="8"/>
      <c r="I61" s="9"/>
    </row>
    <row r="62" spans="1:9" ht="22.5">
      <c r="A62" s="9">
        <v>21115008</v>
      </c>
      <c r="B62" s="10" t="s">
        <v>106</v>
      </c>
      <c r="C62" s="9"/>
      <c r="D62" s="9"/>
      <c r="E62" s="9">
        <v>104375.08</v>
      </c>
      <c r="F62" s="9">
        <v>104375.08</v>
      </c>
      <c r="G62" s="9"/>
      <c r="H62" s="8"/>
      <c r="I62" s="9"/>
    </row>
    <row r="63" spans="1:9">
      <c r="A63" s="9">
        <v>21115013</v>
      </c>
      <c r="B63" s="10" t="s">
        <v>107</v>
      </c>
      <c r="C63" s="9"/>
      <c r="D63" s="9"/>
      <c r="E63" s="9">
        <v>424950.29</v>
      </c>
      <c r="F63" s="9">
        <v>424950.29</v>
      </c>
      <c r="G63" s="9"/>
      <c r="H63" s="8"/>
      <c r="I63" s="9"/>
    </row>
    <row r="64" spans="1:9" ht="22.5">
      <c r="A64" s="9">
        <v>21116</v>
      </c>
      <c r="B64" s="10" t="s">
        <v>108</v>
      </c>
      <c r="C64" s="9">
        <v>138.15</v>
      </c>
      <c r="D64" s="9" t="s">
        <v>91</v>
      </c>
      <c r="E64" s="9">
        <v>45648.09</v>
      </c>
      <c r="F64" s="9">
        <v>60380.24</v>
      </c>
      <c r="G64" s="9">
        <v>14870.3</v>
      </c>
      <c r="H64" s="8" t="s">
        <v>91</v>
      </c>
      <c r="I64" s="9"/>
    </row>
    <row r="65" spans="1:9">
      <c r="A65" s="9">
        <v>21116003</v>
      </c>
      <c r="B65" s="10" t="s">
        <v>109</v>
      </c>
      <c r="C65" s="9"/>
      <c r="D65" s="9"/>
      <c r="E65" s="9">
        <v>3282.88</v>
      </c>
      <c r="F65" s="9">
        <v>8563.64</v>
      </c>
      <c r="G65" s="9">
        <v>5280.76</v>
      </c>
      <c r="H65" s="8" t="s">
        <v>91</v>
      </c>
      <c r="I65" s="9"/>
    </row>
    <row r="66" spans="1:9">
      <c r="A66" s="9">
        <v>21116005</v>
      </c>
      <c r="B66" s="10" t="s">
        <v>110</v>
      </c>
      <c r="C66" s="9">
        <v>23.61</v>
      </c>
      <c r="D66" s="9" t="s">
        <v>91</v>
      </c>
      <c r="E66" s="9">
        <v>12866.87</v>
      </c>
      <c r="F66" s="9">
        <v>12843.26</v>
      </c>
      <c r="G66" s="9"/>
      <c r="H66" s="8"/>
      <c r="I66" s="9"/>
    </row>
    <row r="67" spans="1:9">
      <c r="A67" s="9">
        <v>21116007</v>
      </c>
      <c r="B67" s="10" t="s">
        <v>111</v>
      </c>
      <c r="C67" s="9">
        <v>15.35</v>
      </c>
      <c r="D67" s="9" t="s">
        <v>91</v>
      </c>
      <c r="E67" s="9">
        <v>2797.88</v>
      </c>
      <c r="F67" s="9">
        <v>2782.53</v>
      </c>
      <c r="G67" s="9"/>
      <c r="H67" s="8"/>
      <c r="I67" s="9"/>
    </row>
    <row r="68" spans="1:9">
      <c r="A68" s="9">
        <v>21116009</v>
      </c>
      <c r="B68" s="10" t="s">
        <v>112</v>
      </c>
      <c r="C68" s="9">
        <v>28.34</v>
      </c>
      <c r="D68" s="9" t="s">
        <v>91</v>
      </c>
      <c r="E68" s="9">
        <v>17113.82</v>
      </c>
      <c r="F68" s="9">
        <v>26675.02</v>
      </c>
      <c r="G68" s="9">
        <v>9589.5400000000009</v>
      </c>
      <c r="H68" s="8" t="s">
        <v>91</v>
      </c>
      <c r="I68" s="9"/>
    </row>
    <row r="69" spans="1:9" ht="22.5">
      <c r="A69" s="9">
        <v>21116011</v>
      </c>
      <c r="B69" s="10" t="s">
        <v>113</v>
      </c>
      <c r="C69" s="9">
        <v>70.849999999999994</v>
      </c>
      <c r="D69" s="9" t="s">
        <v>91</v>
      </c>
      <c r="E69" s="9">
        <v>4370.3</v>
      </c>
      <c r="F69" s="9">
        <v>4299.45</v>
      </c>
      <c r="G69" s="9"/>
      <c r="H69" s="8"/>
      <c r="I69" s="9"/>
    </row>
    <row r="70" spans="1:9">
      <c r="A70" s="9">
        <v>21116013</v>
      </c>
      <c r="B70" s="10" t="s">
        <v>114</v>
      </c>
      <c r="C70" s="9"/>
      <c r="D70" s="9"/>
      <c r="E70" s="9">
        <v>5216.34</v>
      </c>
      <c r="F70" s="9">
        <v>5216.34</v>
      </c>
      <c r="G70" s="9"/>
      <c r="H70" s="8"/>
      <c r="I70" s="9"/>
    </row>
    <row r="71" spans="1:9">
      <c r="A71" s="9">
        <v>21122</v>
      </c>
      <c r="B71" s="10" t="s">
        <v>115</v>
      </c>
      <c r="C71" s="9">
        <v>29691057.059999999</v>
      </c>
      <c r="D71" s="9" t="s">
        <v>91</v>
      </c>
      <c r="E71" s="9">
        <v>1408657.51</v>
      </c>
      <c r="F71" s="9">
        <v>3174045.63</v>
      </c>
      <c r="G71" s="9">
        <v>31456445.18</v>
      </c>
      <c r="H71" s="8" t="s">
        <v>91</v>
      </c>
      <c r="I71" s="9"/>
    </row>
    <row r="72" spans="1:9">
      <c r="A72" s="9">
        <v>21122001</v>
      </c>
      <c r="B72" s="10" t="s">
        <v>116</v>
      </c>
      <c r="C72" s="9">
        <v>14198716.6</v>
      </c>
      <c r="D72" s="9" t="s">
        <v>91</v>
      </c>
      <c r="E72" s="9">
        <v>1030228.78</v>
      </c>
      <c r="F72" s="9">
        <v>1311272.9099999999</v>
      </c>
      <c r="G72" s="9">
        <v>14479760.73</v>
      </c>
      <c r="H72" s="8" t="s">
        <v>91</v>
      </c>
      <c r="I72" s="9"/>
    </row>
    <row r="73" spans="1:9">
      <c r="A73" s="9">
        <v>21122002</v>
      </c>
      <c r="B73" s="10" t="s">
        <v>117</v>
      </c>
      <c r="C73" s="9">
        <v>7526299.1799999997</v>
      </c>
      <c r="D73" s="9" t="s">
        <v>91</v>
      </c>
      <c r="E73" s="9">
        <v>6333.33</v>
      </c>
      <c r="F73" s="9">
        <v>1014714.28</v>
      </c>
      <c r="G73" s="9">
        <v>8534680.1300000008</v>
      </c>
      <c r="H73" s="8" t="s">
        <v>91</v>
      </c>
      <c r="I73" s="9"/>
    </row>
    <row r="74" spans="1:9">
      <c r="A74" s="9">
        <v>21122003</v>
      </c>
      <c r="B74" s="10" t="s">
        <v>118</v>
      </c>
      <c r="C74" s="9">
        <v>4070752.43</v>
      </c>
      <c r="D74" s="9" t="s">
        <v>91</v>
      </c>
      <c r="E74" s="9">
        <v>286376.84999999998</v>
      </c>
      <c r="F74" s="9">
        <v>369704.54</v>
      </c>
      <c r="G74" s="9">
        <v>4154080.12</v>
      </c>
      <c r="H74" s="8" t="s">
        <v>91</v>
      </c>
      <c r="I74" s="9"/>
    </row>
    <row r="75" spans="1:9">
      <c r="A75" s="9">
        <v>21122004</v>
      </c>
      <c r="B75" s="10" t="s">
        <v>119</v>
      </c>
      <c r="C75" s="9">
        <v>1135897.1100000001</v>
      </c>
      <c r="D75" s="9" t="s">
        <v>91</v>
      </c>
      <c r="E75" s="9">
        <v>83451.22</v>
      </c>
      <c r="F75" s="9">
        <v>105935.07</v>
      </c>
      <c r="G75" s="9">
        <v>1158380.96</v>
      </c>
      <c r="H75" s="8" t="s">
        <v>91</v>
      </c>
      <c r="I75" s="9"/>
    </row>
    <row r="76" spans="1:9" ht="22.5">
      <c r="A76" s="9">
        <v>21122005</v>
      </c>
      <c r="B76" s="10" t="s">
        <v>120</v>
      </c>
      <c r="C76" s="9">
        <v>2157294.9500000002</v>
      </c>
      <c r="D76" s="9" t="s">
        <v>91</v>
      </c>
      <c r="E76" s="9">
        <v>1760.67</v>
      </c>
      <c r="F76" s="9">
        <v>291241.68</v>
      </c>
      <c r="G76" s="9">
        <v>2446775.96</v>
      </c>
      <c r="H76" s="8" t="s">
        <v>91</v>
      </c>
      <c r="I76" s="9"/>
    </row>
    <row r="77" spans="1:9" ht="22.5">
      <c r="A77" s="9">
        <v>21122006</v>
      </c>
      <c r="B77" s="10" t="s">
        <v>121</v>
      </c>
      <c r="C77" s="9">
        <v>602096.79</v>
      </c>
      <c r="D77" s="9" t="s">
        <v>91</v>
      </c>
      <c r="E77" s="9">
        <v>506.66</v>
      </c>
      <c r="F77" s="9">
        <v>81177.149999999994</v>
      </c>
      <c r="G77" s="9">
        <v>682767.28</v>
      </c>
      <c r="H77" s="8" t="s">
        <v>91</v>
      </c>
      <c r="I77" s="9"/>
    </row>
    <row r="78" spans="1:9" ht="22.5">
      <c r="A78" s="9">
        <v>21124</v>
      </c>
      <c r="B78" s="10" t="s">
        <v>122</v>
      </c>
      <c r="C78" s="9"/>
      <c r="D78" s="9"/>
      <c r="E78" s="9">
        <v>66513</v>
      </c>
      <c r="F78" s="9">
        <v>254587.84</v>
      </c>
      <c r="G78" s="9">
        <v>188074.84</v>
      </c>
      <c r="H78" s="8" t="s">
        <v>91</v>
      </c>
      <c r="I78" s="9"/>
    </row>
    <row r="79" spans="1:9">
      <c r="A79" s="9">
        <v>21124006</v>
      </c>
      <c r="B79" s="10" t="s">
        <v>123</v>
      </c>
      <c r="C79" s="9"/>
      <c r="D79" s="9"/>
      <c r="E79" s="9">
        <v>66513</v>
      </c>
      <c r="F79" s="9">
        <v>254587.84</v>
      </c>
      <c r="G79" s="9">
        <v>188074.84</v>
      </c>
      <c r="H79" s="8" t="s">
        <v>91</v>
      </c>
      <c r="I79" s="9"/>
    </row>
    <row r="80" spans="1:9">
      <c r="A80" s="9">
        <v>21125</v>
      </c>
      <c r="B80" s="10" t="s">
        <v>124</v>
      </c>
      <c r="C80" s="9"/>
      <c r="D80" s="9"/>
      <c r="E80" s="9">
        <v>16278719.699999999</v>
      </c>
      <c r="F80" s="9">
        <v>16278719.699999999</v>
      </c>
      <c r="G80" s="9"/>
      <c r="H80" s="8"/>
      <c r="I80" s="9"/>
    </row>
    <row r="81" spans="1:9">
      <c r="A81" s="9">
        <v>21125001</v>
      </c>
      <c r="B81" s="10" t="s">
        <v>125</v>
      </c>
      <c r="C81" s="9"/>
      <c r="D81" s="9"/>
      <c r="E81" s="9">
        <v>16278719.699999999</v>
      </c>
      <c r="F81" s="9">
        <v>16278719.699999999</v>
      </c>
      <c r="G81" s="9"/>
      <c r="H81" s="8"/>
      <c r="I81" s="9"/>
    </row>
    <row r="82" spans="1:9">
      <c r="A82" s="9">
        <v>22</v>
      </c>
      <c r="B82" s="10" t="s">
        <v>126</v>
      </c>
      <c r="C82" s="9">
        <v>23227430.809999999</v>
      </c>
      <c r="D82" s="9" t="s">
        <v>91</v>
      </c>
      <c r="E82" s="9">
        <v>13739</v>
      </c>
      <c r="F82" s="9"/>
      <c r="G82" s="9">
        <v>23213691.809999999</v>
      </c>
      <c r="H82" s="8" t="s">
        <v>91</v>
      </c>
      <c r="I82" s="9"/>
    </row>
    <row r="83" spans="1:9">
      <c r="A83" s="9">
        <v>221</v>
      </c>
      <c r="B83" s="10" t="s">
        <v>127</v>
      </c>
      <c r="C83" s="9">
        <v>23227430.809999999</v>
      </c>
      <c r="D83" s="9" t="s">
        <v>91</v>
      </c>
      <c r="E83" s="9">
        <v>13739</v>
      </c>
      <c r="F83" s="9"/>
      <c r="G83" s="9">
        <v>23213691.809999999</v>
      </c>
      <c r="H83" s="8" t="s">
        <v>91</v>
      </c>
      <c r="I83" s="9"/>
    </row>
    <row r="84" spans="1:9">
      <c r="A84" s="9">
        <v>22114</v>
      </c>
      <c r="B84" s="10" t="s">
        <v>128</v>
      </c>
      <c r="C84" s="9">
        <v>270487.12</v>
      </c>
      <c r="D84" s="9" t="s">
        <v>91</v>
      </c>
      <c r="E84" s="9"/>
      <c r="F84" s="9"/>
      <c r="G84" s="9">
        <v>270487.12</v>
      </c>
      <c r="H84" s="8" t="s">
        <v>91</v>
      </c>
      <c r="I84" s="9"/>
    </row>
    <row r="85" spans="1:9" ht="22.5">
      <c r="A85" s="9">
        <v>22114001</v>
      </c>
      <c r="B85" s="10" t="s">
        <v>129</v>
      </c>
      <c r="C85" s="9">
        <v>270487.12</v>
      </c>
      <c r="D85" s="9" t="s">
        <v>91</v>
      </c>
      <c r="E85" s="9"/>
      <c r="F85" s="9"/>
      <c r="G85" s="9">
        <v>270487.12</v>
      </c>
      <c r="H85" s="8" t="s">
        <v>91</v>
      </c>
      <c r="I85" s="9"/>
    </row>
    <row r="86" spans="1:9">
      <c r="A86" s="9">
        <v>22115</v>
      </c>
      <c r="B86" s="10" t="s">
        <v>130</v>
      </c>
      <c r="C86" s="9">
        <v>22956943.690000001</v>
      </c>
      <c r="D86" s="9" t="s">
        <v>91</v>
      </c>
      <c r="E86" s="9">
        <v>13739</v>
      </c>
      <c r="F86" s="9"/>
      <c r="G86" s="9">
        <v>22943204.690000001</v>
      </c>
      <c r="H86" s="8" t="s">
        <v>91</v>
      </c>
      <c r="I86" s="9"/>
    </row>
    <row r="87" spans="1:9" ht="22.5">
      <c r="A87" s="9">
        <v>22115001</v>
      </c>
      <c r="B87" s="10" t="s">
        <v>131</v>
      </c>
      <c r="C87" s="9">
        <v>22956943.690000001</v>
      </c>
      <c r="D87" s="9" t="s">
        <v>91</v>
      </c>
      <c r="E87" s="9">
        <v>13739</v>
      </c>
      <c r="F87" s="9"/>
      <c r="G87" s="9">
        <v>22943204.690000001</v>
      </c>
      <c r="H87" s="8" t="s">
        <v>91</v>
      </c>
      <c r="I87" s="9"/>
    </row>
    <row r="88" spans="1:9">
      <c r="A88" s="9">
        <v>23</v>
      </c>
      <c r="B88" s="10" t="s">
        <v>132</v>
      </c>
      <c r="C88" s="9">
        <v>15113501.09</v>
      </c>
      <c r="D88" s="9" t="s">
        <v>53</v>
      </c>
      <c r="E88" s="9"/>
      <c r="F88" s="9"/>
      <c r="G88" s="9">
        <v>15113501.09</v>
      </c>
      <c r="H88" s="8" t="s">
        <v>53</v>
      </c>
      <c r="I88" s="9"/>
    </row>
    <row r="89" spans="1:9">
      <c r="A89" s="9">
        <v>231</v>
      </c>
      <c r="B89" s="10" t="s">
        <v>132</v>
      </c>
      <c r="C89" s="9">
        <v>15113501.09</v>
      </c>
      <c r="D89" s="9" t="s">
        <v>53</v>
      </c>
      <c r="E89" s="9"/>
      <c r="F89" s="9"/>
      <c r="G89" s="9">
        <v>15113501.09</v>
      </c>
      <c r="H89" s="8" t="s">
        <v>53</v>
      </c>
      <c r="I89" s="9"/>
    </row>
    <row r="90" spans="1:9">
      <c r="A90" s="9">
        <v>23111</v>
      </c>
      <c r="B90" s="10" t="s">
        <v>133</v>
      </c>
      <c r="C90" s="9">
        <v>53500</v>
      </c>
      <c r="D90" s="9" t="s">
        <v>91</v>
      </c>
      <c r="E90" s="9"/>
      <c r="F90" s="9"/>
      <c r="G90" s="9">
        <v>53500</v>
      </c>
      <c r="H90" s="8" t="s">
        <v>91</v>
      </c>
      <c r="I90" s="9"/>
    </row>
    <row r="91" spans="1:9" ht="22.5">
      <c r="A91" s="9">
        <v>23111001</v>
      </c>
      <c r="B91" s="10" t="s">
        <v>134</v>
      </c>
      <c r="C91" s="9">
        <v>53500</v>
      </c>
      <c r="D91" s="9" t="s">
        <v>91</v>
      </c>
      <c r="E91" s="9"/>
      <c r="F91" s="9"/>
      <c r="G91" s="9">
        <v>53500</v>
      </c>
      <c r="H91" s="8" t="s">
        <v>91</v>
      </c>
      <c r="I91" s="9"/>
    </row>
    <row r="92" spans="1:9">
      <c r="A92" s="9">
        <v>23125</v>
      </c>
      <c r="B92" s="10" t="s">
        <v>135</v>
      </c>
      <c r="C92" s="9">
        <v>15167001.09</v>
      </c>
      <c r="D92" s="9" t="s">
        <v>53</v>
      </c>
      <c r="E92" s="9"/>
      <c r="F92" s="9"/>
      <c r="G92" s="9">
        <v>15167001.09</v>
      </c>
      <c r="H92" s="8" t="s">
        <v>53</v>
      </c>
      <c r="I92" s="9"/>
    </row>
    <row r="93" spans="1:9" ht="22.5">
      <c r="A93" s="9">
        <v>23125001</v>
      </c>
      <c r="B93" s="10" t="s">
        <v>136</v>
      </c>
      <c r="C93" s="9">
        <v>15167001.09</v>
      </c>
      <c r="D93" s="9" t="s">
        <v>53</v>
      </c>
      <c r="E93" s="9"/>
      <c r="F93" s="9"/>
      <c r="G93" s="9">
        <v>15167001.09</v>
      </c>
      <c r="H93" s="8" t="s">
        <v>53</v>
      </c>
      <c r="I93" s="9"/>
    </row>
    <row r="94" spans="1:9">
      <c r="A94" s="9">
        <v>5</v>
      </c>
      <c r="B94" s="10" t="s">
        <v>41</v>
      </c>
      <c r="C94" s="9">
        <v>10040333.67</v>
      </c>
      <c r="D94" s="9" t="s">
        <v>53</v>
      </c>
      <c r="E94" s="9">
        <v>22763532.129999999</v>
      </c>
      <c r="F94" s="9">
        <v>20313043.649999999</v>
      </c>
      <c r="G94" s="9">
        <v>12490822.15</v>
      </c>
      <c r="H94" s="8" t="s">
        <v>53</v>
      </c>
      <c r="I94" s="9">
        <f t="shared" ref="I94:I181" si="0">G94*-1</f>
        <v>-12490822.15</v>
      </c>
    </row>
    <row r="95" spans="1:9">
      <c r="A95" s="9">
        <v>51</v>
      </c>
      <c r="B95" s="10" t="s">
        <v>41</v>
      </c>
      <c r="C95" s="9">
        <v>168427624.41</v>
      </c>
      <c r="D95" s="9" t="s">
        <v>53</v>
      </c>
      <c r="E95" s="9">
        <v>22763471.68</v>
      </c>
      <c r="F95" s="9">
        <v>1764147.06</v>
      </c>
      <c r="G95" s="9">
        <v>189426949.03</v>
      </c>
      <c r="H95" s="8" t="s">
        <v>53</v>
      </c>
      <c r="I95" s="9">
        <f t="shared" si="0"/>
        <v>-189426949.03</v>
      </c>
    </row>
    <row r="96" spans="1:9">
      <c r="A96" s="9">
        <v>511</v>
      </c>
      <c r="B96" s="10" t="s">
        <v>41</v>
      </c>
      <c r="C96" s="9">
        <v>155539034.13999999</v>
      </c>
      <c r="D96" s="9" t="s">
        <v>53</v>
      </c>
      <c r="E96" s="9">
        <v>21857676.48</v>
      </c>
      <c r="F96" s="9">
        <v>1761603.98</v>
      </c>
      <c r="G96" s="9">
        <v>175635106.63999999</v>
      </c>
      <c r="H96" s="8" t="s">
        <v>53</v>
      </c>
      <c r="I96" s="9">
        <f t="shared" si="0"/>
        <v>-175635106.63999999</v>
      </c>
    </row>
    <row r="97" spans="1:9">
      <c r="A97" s="9">
        <v>51111</v>
      </c>
      <c r="B97" s="10" t="s">
        <v>137</v>
      </c>
      <c r="C97" s="9">
        <v>118149462.59999999</v>
      </c>
      <c r="D97" s="9" t="s">
        <v>53</v>
      </c>
      <c r="E97" s="9">
        <v>14781306.65</v>
      </c>
      <c r="F97" s="9">
        <v>318473.28999999998</v>
      </c>
      <c r="G97" s="9">
        <v>132612295.95999999</v>
      </c>
      <c r="H97" s="8" t="s">
        <v>53</v>
      </c>
      <c r="I97" s="9">
        <f t="shared" si="0"/>
        <v>-132612295.95999999</v>
      </c>
    </row>
    <row r="98" spans="1:9">
      <c r="A98" s="9">
        <v>51111001</v>
      </c>
      <c r="B98" s="10" t="s">
        <v>137</v>
      </c>
      <c r="C98" s="9">
        <v>476315.72</v>
      </c>
      <c r="D98" s="9" t="s">
        <v>53</v>
      </c>
      <c r="E98" s="9">
        <v>62000</v>
      </c>
      <c r="F98" s="9"/>
      <c r="G98" s="9">
        <v>538315.72</v>
      </c>
      <c r="H98" s="8" t="s">
        <v>53</v>
      </c>
      <c r="I98" s="9">
        <f t="shared" si="0"/>
        <v>-538315.72</v>
      </c>
    </row>
    <row r="99" spans="1:9" ht="22.5">
      <c r="A99" s="9">
        <v>51111006</v>
      </c>
      <c r="B99" s="10" t="s">
        <v>138</v>
      </c>
      <c r="C99" s="9">
        <v>178329.21</v>
      </c>
      <c r="D99" s="9" t="s">
        <v>53</v>
      </c>
      <c r="E99" s="9">
        <v>15907.06</v>
      </c>
      <c r="F99" s="9"/>
      <c r="G99" s="9">
        <v>194236.27</v>
      </c>
      <c r="H99" s="8" t="s">
        <v>53</v>
      </c>
      <c r="I99" s="9">
        <f t="shared" si="0"/>
        <v>-194236.27</v>
      </c>
    </row>
    <row r="100" spans="1:9">
      <c r="A100" s="9">
        <v>51111008</v>
      </c>
      <c r="B100" s="10" t="s">
        <v>139</v>
      </c>
      <c r="C100" s="9">
        <v>1110577.8</v>
      </c>
      <c r="D100" s="9" t="s">
        <v>53</v>
      </c>
      <c r="E100" s="9">
        <v>83403</v>
      </c>
      <c r="F100" s="9"/>
      <c r="G100" s="9">
        <v>1193980.8</v>
      </c>
      <c r="H100" s="8" t="s">
        <v>53</v>
      </c>
      <c r="I100" s="9">
        <f t="shared" si="0"/>
        <v>-1193980.8</v>
      </c>
    </row>
    <row r="101" spans="1:9">
      <c r="A101" s="9">
        <v>51111012</v>
      </c>
      <c r="B101" s="10" t="s">
        <v>140</v>
      </c>
      <c r="C101" s="9">
        <v>63140559.969999999</v>
      </c>
      <c r="D101" s="9" t="s">
        <v>53</v>
      </c>
      <c r="E101" s="9">
        <v>8747579.4100000001</v>
      </c>
      <c r="F101" s="9">
        <v>299930.95</v>
      </c>
      <c r="G101" s="9">
        <v>71588208.430000007</v>
      </c>
      <c r="H101" s="8" t="s">
        <v>53</v>
      </c>
      <c r="I101" s="9">
        <f t="shared" si="0"/>
        <v>-71588208.430000007</v>
      </c>
    </row>
    <row r="102" spans="1:9">
      <c r="A102" s="9">
        <v>51111013</v>
      </c>
      <c r="B102" s="10" t="s">
        <v>141</v>
      </c>
      <c r="C102" s="9">
        <v>47267.53</v>
      </c>
      <c r="D102" s="9" t="s">
        <v>53</v>
      </c>
      <c r="E102" s="9">
        <v>4165.05</v>
      </c>
      <c r="F102" s="9">
        <v>161.75</v>
      </c>
      <c r="G102" s="9">
        <v>51270.83</v>
      </c>
      <c r="H102" s="8" t="s">
        <v>53</v>
      </c>
      <c r="I102" s="9">
        <f t="shared" si="0"/>
        <v>-51270.83</v>
      </c>
    </row>
    <row r="103" spans="1:9">
      <c r="A103" s="9">
        <v>51111014</v>
      </c>
      <c r="B103" s="10" t="s">
        <v>142</v>
      </c>
      <c r="C103" s="9">
        <v>24144714.969999999</v>
      </c>
      <c r="D103" s="9" t="s">
        <v>53</v>
      </c>
      <c r="E103" s="9">
        <v>2101280.02</v>
      </c>
      <c r="F103" s="9"/>
      <c r="G103" s="9">
        <v>26245994.989999998</v>
      </c>
      <c r="H103" s="8" t="s">
        <v>53</v>
      </c>
      <c r="I103" s="9">
        <f t="shared" si="0"/>
        <v>-26245994.989999998</v>
      </c>
    </row>
    <row r="104" spans="1:9">
      <c r="A104" s="9">
        <v>51111015</v>
      </c>
      <c r="B104" s="10" t="s">
        <v>143</v>
      </c>
      <c r="C104" s="9">
        <v>7183187.7300000004</v>
      </c>
      <c r="D104" s="9" t="s">
        <v>53</v>
      </c>
      <c r="E104" s="9">
        <v>922594.29</v>
      </c>
      <c r="F104" s="9"/>
      <c r="G104" s="9">
        <v>8105782.0199999996</v>
      </c>
      <c r="H104" s="8" t="s">
        <v>53</v>
      </c>
      <c r="I104" s="9">
        <f t="shared" si="0"/>
        <v>-8105782.0199999996</v>
      </c>
    </row>
    <row r="105" spans="1:9">
      <c r="A105" s="9">
        <v>51111016</v>
      </c>
      <c r="B105" s="10" t="s">
        <v>144</v>
      </c>
      <c r="C105" s="9">
        <v>79678.62</v>
      </c>
      <c r="D105" s="9" t="s">
        <v>53</v>
      </c>
      <c r="E105" s="9">
        <v>1137.76</v>
      </c>
      <c r="F105" s="9"/>
      <c r="G105" s="9">
        <v>80816.38</v>
      </c>
      <c r="H105" s="8" t="s">
        <v>53</v>
      </c>
      <c r="I105" s="9">
        <f t="shared" si="0"/>
        <v>-80816.38</v>
      </c>
    </row>
    <row r="106" spans="1:9">
      <c r="A106" s="9">
        <v>51111018</v>
      </c>
      <c r="B106" s="10" t="s">
        <v>145</v>
      </c>
      <c r="C106" s="9">
        <v>18275949.93</v>
      </c>
      <c r="D106" s="9" t="s">
        <v>53</v>
      </c>
      <c r="E106" s="9">
        <v>2339509.06</v>
      </c>
      <c r="F106" s="9">
        <v>18128.91</v>
      </c>
      <c r="G106" s="9">
        <v>20597330.079999998</v>
      </c>
      <c r="H106" s="8" t="s">
        <v>53</v>
      </c>
      <c r="I106" s="9">
        <f t="shared" si="0"/>
        <v>-20597330.079999998</v>
      </c>
    </row>
    <row r="107" spans="1:9">
      <c r="A107" s="9">
        <v>51111020</v>
      </c>
      <c r="B107" s="10" t="s">
        <v>146</v>
      </c>
      <c r="C107" s="9">
        <v>3247685.28</v>
      </c>
      <c r="D107" s="9" t="s">
        <v>53</v>
      </c>
      <c r="E107" s="9">
        <v>470890.1</v>
      </c>
      <c r="F107" s="9">
        <v>251.68</v>
      </c>
      <c r="G107" s="9">
        <v>3718323.7</v>
      </c>
      <c r="H107" s="8" t="s">
        <v>53</v>
      </c>
      <c r="I107" s="9">
        <f t="shared" si="0"/>
        <v>-3718323.7</v>
      </c>
    </row>
    <row r="108" spans="1:9">
      <c r="A108" s="9">
        <v>51111021</v>
      </c>
      <c r="B108" s="10" t="s">
        <v>147</v>
      </c>
      <c r="C108" s="9">
        <v>12413.89</v>
      </c>
      <c r="D108" s="9" t="s">
        <v>53</v>
      </c>
      <c r="E108" s="9">
        <v>1692.8</v>
      </c>
      <c r="F108" s="9"/>
      <c r="G108" s="9">
        <v>14106.69</v>
      </c>
      <c r="H108" s="8" t="s">
        <v>53</v>
      </c>
      <c r="I108" s="9">
        <f t="shared" si="0"/>
        <v>-14106.69</v>
      </c>
    </row>
    <row r="109" spans="1:9">
      <c r="A109" s="9">
        <v>51111024</v>
      </c>
      <c r="B109" s="10" t="s">
        <v>148</v>
      </c>
      <c r="C109" s="9">
        <v>252781.95</v>
      </c>
      <c r="D109" s="9" t="s">
        <v>53</v>
      </c>
      <c r="E109" s="9">
        <v>31148.1</v>
      </c>
      <c r="F109" s="9"/>
      <c r="G109" s="9">
        <v>283930.05</v>
      </c>
      <c r="H109" s="8" t="s">
        <v>53</v>
      </c>
      <c r="I109" s="9">
        <f t="shared" si="0"/>
        <v>-283930.05</v>
      </c>
    </row>
    <row r="110" spans="1:9">
      <c r="A110" s="9">
        <v>51112</v>
      </c>
      <c r="B110" s="10" t="s">
        <v>149</v>
      </c>
      <c r="C110" s="9">
        <v>11888205.050000001</v>
      </c>
      <c r="D110" s="9" t="s">
        <v>53</v>
      </c>
      <c r="E110" s="9">
        <v>1984990.58</v>
      </c>
      <c r="F110" s="9">
        <v>34473.18</v>
      </c>
      <c r="G110" s="9">
        <v>13838722.449999999</v>
      </c>
      <c r="H110" s="8" t="s">
        <v>53</v>
      </c>
      <c r="I110" s="9">
        <f t="shared" si="0"/>
        <v>-13838722.449999999</v>
      </c>
    </row>
    <row r="111" spans="1:9">
      <c r="A111" s="9">
        <v>51112001</v>
      </c>
      <c r="B111" s="10" t="s">
        <v>150</v>
      </c>
      <c r="C111" s="9">
        <v>2094606.61</v>
      </c>
      <c r="D111" s="9" t="s">
        <v>53</v>
      </c>
      <c r="E111" s="9">
        <v>690049.77</v>
      </c>
      <c r="F111" s="9"/>
      <c r="G111" s="9">
        <v>2784656.38</v>
      </c>
      <c r="H111" s="8" t="s">
        <v>53</v>
      </c>
      <c r="I111" s="9">
        <f t="shared" si="0"/>
        <v>-2784656.38</v>
      </c>
    </row>
    <row r="112" spans="1:9">
      <c r="A112" s="9">
        <v>51112003</v>
      </c>
      <c r="B112" s="10" t="s">
        <v>151</v>
      </c>
      <c r="C112" s="9">
        <v>111858.47</v>
      </c>
      <c r="D112" s="9" t="s">
        <v>53</v>
      </c>
      <c r="E112" s="9">
        <v>13537.44</v>
      </c>
      <c r="F112" s="9"/>
      <c r="G112" s="9">
        <v>125395.91</v>
      </c>
      <c r="H112" s="8" t="s">
        <v>53</v>
      </c>
      <c r="I112" s="9">
        <f t="shared" si="0"/>
        <v>-125395.91</v>
      </c>
    </row>
    <row r="113" spans="1:9">
      <c r="A113" s="9">
        <v>51112004</v>
      </c>
      <c r="B113" s="10" t="s">
        <v>152</v>
      </c>
      <c r="C113" s="9">
        <v>9277347.2799999993</v>
      </c>
      <c r="D113" s="9" t="s">
        <v>53</v>
      </c>
      <c r="E113" s="9">
        <v>1195312.06</v>
      </c>
      <c r="F113" s="9"/>
      <c r="G113" s="9">
        <v>10472659.34</v>
      </c>
      <c r="H113" s="8" t="s">
        <v>53</v>
      </c>
      <c r="I113" s="9">
        <f t="shared" si="0"/>
        <v>-10472659.34</v>
      </c>
    </row>
    <row r="114" spans="1:9">
      <c r="A114" s="9">
        <v>51112005</v>
      </c>
      <c r="B114" s="10" t="s">
        <v>153</v>
      </c>
      <c r="C114" s="9">
        <v>404392.69</v>
      </c>
      <c r="D114" s="9" t="s">
        <v>53</v>
      </c>
      <c r="E114" s="9">
        <v>86091.31</v>
      </c>
      <c r="F114" s="9">
        <v>34473.18</v>
      </c>
      <c r="G114" s="9">
        <v>456010.82</v>
      </c>
      <c r="H114" s="8" t="s">
        <v>53</v>
      </c>
      <c r="I114" s="9">
        <f t="shared" si="0"/>
        <v>-456010.82</v>
      </c>
    </row>
    <row r="115" spans="1:9">
      <c r="A115" s="9">
        <v>51113</v>
      </c>
      <c r="B115" s="10" t="s">
        <v>154</v>
      </c>
      <c r="C115" s="9">
        <v>25501366.489999998</v>
      </c>
      <c r="D115" s="9" t="s">
        <v>53</v>
      </c>
      <c r="E115" s="9">
        <v>5091379.25</v>
      </c>
      <c r="F115" s="9">
        <v>1408657.51</v>
      </c>
      <c r="G115" s="9">
        <v>29184088.23</v>
      </c>
      <c r="H115" s="8" t="s">
        <v>53</v>
      </c>
      <c r="I115" s="9">
        <f t="shared" si="0"/>
        <v>-29184088.23</v>
      </c>
    </row>
    <row r="116" spans="1:9">
      <c r="A116" s="9">
        <v>51113001</v>
      </c>
      <c r="B116" s="10" t="s">
        <v>155</v>
      </c>
      <c r="C116" s="9">
        <v>10645806.09</v>
      </c>
      <c r="D116" s="9" t="s">
        <v>53</v>
      </c>
      <c r="E116" s="9">
        <v>2432999.62</v>
      </c>
      <c r="F116" s="9">
        <v>1030228.78</v>
      </c>
      <c r="G116" s="9">
        <v>12048576.93</v>
      </c>
      <c r="H116" s="8" t="s">
        <v>53</v>
      </c>
      <c r="I116" s="9">
        <f t="shared" si="0"/>
        <v>-12048576.93</v>
      </c>
    </row>
    <row r="117" spans="1:9">
      <c r="A117" s="9">
        <v>51113002</v>
      </c>
      <c r="B117" s="10" t="s">
        <v>156</v>
      </c>
      <c r="C117" s="9">
        <v>7603293.8600000003</v>
      </c>
      <c r="D117" s="9" t="s">
        <v>53</v>
      </c>
      <c r="E117" s="9">
        <v>1021047.61</v>
      </c>
      <c r="F117" s="9">
        <v>6333.33</v>
      </c>
      <c r="G117" s="9">
        <v>8618008.1400000006</v>
      </c>
      <c r="H117" s="8" t="s">
        <v>53</v>
      </c>
      <c r="I117" s="9">
        <f t="shared" si="0"/>
        <v>-8618008.1400000006</v>
      </c>
    </row>
    <row r="118" spans="1:9">
      <c r="A118" s="9">
        <v>51113003</v>
      </c>
      <c r="B118" s="10" t="s">
        <v>157</v>
      </c>
      <c r="C118" s="9">
        <v>3725178.37</v>
      </c>
      <c r="D118" s="9" t="s">
        <v>53</v>
      </c>
      <c r="E118" s="9">
        <v>1078159.49</v>
      </c>
      <c r="F118" s="9">
        <v>286376.84999999998</v>
      </c>
      <c r="G118" s="9">
        <v>4516961.01</v>
      </c>
      <c r="H118" s="8" t="s">
        <v>53</v>
      </c>
      <c r="I118" s="9">
        <f t="shared" si="0"/>
        <v>-4516961.01</v>
      </c>
    </row>
    <row r="119" spans="1:9">
      <c r="A119" s="9">
        <v>51113004</v>
      </c>
      <c r="B119" s="10" t="s">
        <v>158</v>
      </c>
      <c r="C119" s="9">
        <v>767696.43</v>
      </c>
      <c r="D119" s="9" t="s">
        <v>53</v>
      </c>
      <c r="E119" s="9">
        <v>186753.7</v>
      </c>
      <c r="F119" s="9">
        <v>83451.22</v>
      </c>
      <c r="G119" s="9">
        <v>870998.91</v>
      </c>
      <c r="H119" s="8" t="s">
        <v>53</v>
      </c>
      <c r="I119" s="9">
        <f t="shared" si="0"/>
        <v>-870998.91</v>
      </c>
    </row>
    <row r="120" spans="1:9">
      <c r="A120" s="9">
        <v>51113005</v>
      </c>
      <c r="B120" s="10" t="s">
        <v>159</v>
      </c>
      <c r="C120" s="9">
        <v>2157294.9500000002</v>
      </c>
      <c r="D120" s="9" t="s">
        <v>53</v>
      </c>
      <c r="E120" s="9">
        <v>291241.68</v>
      </c>
      <c r="F120" s="9">
        <v>1760.67</v>
      </c>
      <c r="G120" s="9">
        <v>2446775.96</v>
      </c>
      <c r="H120" s="8" t="s">
        <v>53</v>
      </c>
      <c r="I120" s="9">
        <f t="shared" si="0"/>
        <v>-2446775.96</v>
      </c>
    </row>
    <row r="121" spans="1:9">
      <c r="A121" s="7" t="s">
        <v>47</v>
      </c>
      <c r="B121" s="7" t="s">
        <v>48</v>
      </c>
      <c r="C121" s="7" t="s">
        <v>49</v>
      </c>
      <c r="D121" s="7"/>
      <c r="E121" s="7" t="s">
        <v>50</v>
      </c>
      <c r="F121" s="7" t="s">
        <v>51</v>
      </c>
      <c r="G121" s="7" t="s">
        <v>52</v>
      </c>
      <c r="H121" s="8"/>
      <c r="I121" s="9" t="e">
        <f t="shared" si="0"/>
        <v>#VALUE!</v>
      </c>
    </row>
    <row r="122" spans="1:9" s="12" customFormat="1">
      <c r="A122" s="9">
        <v>51113006</v>
      </c>
      <c r="B122" s="10" t="s">
        <v>160</v>
      </c>
      <c r="C122" s="9">
        <v>602096.79</v>
      </c>
      <c r="D122" s="9" t="s">
        <v>53</v>
      </c>
      <c r="E122" s="9">
        <v>81177.149999999994</v>
      </c>
      <c r="F122" s="9">
        <v>506.66</v>
      </c>
      <c r="G122" s="9">
        <v>682767.28</v>
      </c>
      <c r="H122" s="8" t="s">
        <v>53</v>
      </c>
      <c r="I122" s="11">
        <f t="shared" si="0"/>
        <v>-682767.28</v>
      </c>
    </row>
    <row r="123" spans="1:9">
      <c r="A123" s="9">
        <v>512</v>
      </c>
      <c r="B123" s="10" t="s">
        <v>161</v>
      </c>
      <c r="C123" s="9">
        <v>12723097.98</v>
      </c>
      <c r="D123" s="9" t="s">
        <v>53</v>
      </c>
      <c r="E123" s="9">
        <v>884787.5</v>
      </c>
      <c r="F123" s="9">
        <v>2543.08</v>
      </c>
      <c r="G123" s="9">
        <v>13605342.4</v>
      </c>
      <c r="H123" s="8" t="s">
        <v>53</v>
      </c>
      <c r="I123" s="9">
        <f t="shared" si="0"/>
        <v>-13605342.4</v>
      </c>
    </row>
    <row r="124" spans="1:9">
      <c r="A124" s="9">
        <v>51211</v>
      </c>
      <c r="B124" s="10" t="s">
        <v>162</v>
      </c>
      <c r="C124" s="9">
        <v>1195358.83</v>
      </c>
      <c r="D124" s="9" t="s">
        <v>53</v>
      </c>
      <c r="E124" s="9">
        <v>157116.57999999999</v>
      </c>
      <c r="F124" s="9"/>
      <c r="G124" s="9">
        <v>1352475.41</v>
      </c>
      <c r="H124" s="8" t="s">
        <v>53</v>
      </c>
      <c r="I124" s="9">
        <f t="shared" si="0"/>
        <v>-1352475.41</v>
      </c>
    </row>
    <row r="125" spans="1:9">
      <c r="A125" s="9">
        <v>51211003</v>
      </c>
      <c r="B125" s="10" t="s">
        <v>163</v>
      </c>
      <c r="C125" s="9">
        <v>979858.68</v>
      </c>
      <c r="D125" s="9" t="s">
        <v>53</v>
      </c>
      <c r="E125" s="9">
        <v>127650.54</v>
      </c>
      <c r="F125" s="9"/>
      <c r="G125" s="9">
        <v>1107509.22</v>
      </c>
      <c r="H125" s="8" t="s">
        <v>53</v>
      </c>
      <c r="I125" s="9">
        <f t="shared" si="0"/>
        <v>-1107509.22</v>
      </c>
    </row>
    <row r="126" spans="1:9">
      <c r="A126" s="9">
        <v>51211004</v>
      </c>
      <c r="B126" s="10" t="s">
        <v>164</v>
      </c>
      <c r="C126" s="9">
        <v>199279.03</v>
      </c>
      <c r="D126" s="9" t="s">
        <v>53</v>
      </c>
      <c r="E126" s="9">
        <v>29466.04</v>
      </c>
      <c r="F126" s="9"/>
      <c r="G126" s="9">
        <v>228745.07</v>
      </c>
      <c r="H126" s="8" t="s">
        <v>53</v>
      </c>
      <c r="I126" s="9">
        <f t="shared" si="0"/>
        <v>-228745.07</v>
      </c>
    </row>
    <row r="127" spans="1:9">
      <c r="A127" s="9">
        <v>51211005</v>
      </c>
      <c r="B127" s="10" t="s">
        <v>165</v>
      </c>
      <c r="C127" s="9">
        <v>16221.12</v>
      </c>
      <c r="D127" s="9" t="s">
        <v>53</v>
      </c>
      <c r="E127" s="9"/>
      <c r="F127" s="9"/>
      <c r="G127" s="9">
        <v>16221.12</v>
      </c>
      <c r="H127" s="8" t="s">
        <v>53</v>
      </c>
      <c r="I127" s="9">
        <f t="shared" si="0"/>
        <v>-16221.12</v>
      </c>
    </row>
    <row r="128" spans="1:9">
      <c r="A128" s="9">
        <v>51212</v>
      </c>
      <c r="B128" s="10" t="s">
        <v>166</v>
      </c>
      <c r="C128" s="9">
        <v>232128.54</v>
      </c>
      <c r="D128" s="9" t="s">
        <v>53</v>
      </c>
      <c r="E128" s="9">
        <v>73697.899999999994</v>
      </c>
      <c r="F128" s="9"/>
      <c r="G128" s="9">
        <v>305826.44</v>
      </c>
      <c r="H128" s="8" t="s">
        <v>53</v>
      </c>
      <c r="I128" s="9">
        <f t="shared" si="0"/>
        <v>-305826.44</v>
      </c>
    </row>
    <row r="129" spans="1:9">
      <c r="A129" s="9">
        <v>51212001</v>
      </c>
      <c r="B129" s="10" t="s">
        <v>167</v>
      </c>
      <c r="C129" s="9">
        <v>39106.93</v>
      </c>
      <c r="D129" s="9" t="s">
        <v>53</v>
      </c>
      <c r="E129" s="9">
        <v>24255.71</v>
      </c>
      <c r="F129" s="9"/>
      <c r="G129" s="9">
        <v>63362.64</v>
      </c>
      <c r="H129" s="8" t="s">
        <v>53</v>
      </c>
      <c r="I129" s="9">
        <f t="shared" si="0"/>
        <v>-63362.64</v>
      </c>
    </row>
    <row r="130" spans="1:9">
      <c r="A130" s="9">
        <v>51212002</v>
      </c>
      <c r="B130" s="10" t="s">
        <v>168</v>
      </c>
      <c r="C130" s="9">
        <v>7822.34</v>
      </c>
      <c r="D130" s="9" t="s">
        <v>53</v>
      </c>
      <c r="E130" s="9">
        <v>1451.02</v>
      </c>
      <c r="F130" s="9"/>
      <c r="G130" s="9">
        <v>9273.36</v>
      </c>
      <c r="H130" s="8" t="s">
        <v>53</v>
      </c>
      <c r="I130" s="9">
        <f t="shared" si="0"/>
        <v>-9273.36</v>
      </c>
    </row>
    <row r="131" spans="1:9">
      <c r="A131" s="9">
        <v>51212003</v>
      </c>
      <c r="B131" s="10" t="s">
        <v>169</v>
      </c>
      <c r="C131" s="9">
        <v>120609.95</v>
      </c>
      <c r="D131" s="9" t="s">
        <v>53</v>
      </c>
      <c r="E131" s="9">
        <v>21343.43</v>
      </c>
      <c r="F131" s="9"/>
      <c r="G131" s="9">
        <v>141953.38</v>
      </c>
      <c r="H131" s="8" t="s">
        <v>53</v>
      </c>
      <c r="I131" s="9">
        <f t="shared" si="0"/>
        <v>-141953.38</v>
      </c>
    </row>
    <row r="132" spans="1:9">
      <c r="A132" s="9">
        <v>51212004</v>
      </c>
      <c r="B132" s="10" t="s">
        <v>170</v>
      </c>
      <c r="C132" s="9">
        <v>59563.839999999997</v>
      </c>
      <c r="D132" s="9" t="s">
        <v>53</v>
      </c>
      <c r="E132" s="9">
        <v>20000</v>
      </c>
      <c r="F132" s="9"/>
      <c r="G132" s="9">
        <v>79563.839999999997</v>
      </c>
      <c r="H132" s="8" t="s">
        <v>53</v>
      </c>
      <c r="I132" s="9">
        <f t="shared" si="0"/>
        <v>-79563.839999999997</v>
      </c>
    </row>
    <row r="133" spans="1:9">
      <c r="A133" s="9">
        <v>51212005</v>
      </c>
      <c r="B133" s="10" t="s">
        <v>171</v>
      </c>
      <c r="C133" s="9">
        <v>4287.42</v>
      </c>
      <c r="D133" s="9" t="s">
        <v>53</v>
      </c>
      <c r="E133" s="9">
        <v>284.10000000000002</v>
      </c>
      <c r="F133" s="9"/>
      <c r="G133" s="9">
        <v>4571.5200000000004</v>
      </c>
      <c r="H133" s="8" t="s">
        <v>53</v>
      </c>
      <c r="I133" s="9">
        <f t="shared" si="0"/>
        <v>-4571.5200000000004</v>
      </c>
    </row>
    <row r="134" spans="1:9">
      <c r="A134" s="9">
        <v>51212006</v>
      </c>
      <c r="B134" s="10" t="s">
        <v>172</v>
      </c>
      <c r="C134" s="9">
        <v>738.06</v>
      </c>
      <c r="D134" s="9" t="s">
        <v>53</v>
      </c>
      <c r="E134" s="9"/>
      <c r="F134" s="9"/>
      <c r="G134" s="9">
        <v>738.06</v>
      </c>
      <c r="H134" s="8" t="s">
        <v>53</v>
      </c>
      <c r="I134" s="9">
        <f t="shared" si="0"/>
        <v>-738.06</v>
      </c>
    </row>
    <row r="135" spans="1:9">
      <c r="A135" s="9">
        <v>51212007</v>
      </c>
      <c r="B135" s="10" t="s">
        <v>173</v>
      </c>
      <c r="C135" s="9"/>
      <c r="D135" s="9"/>
      <c r="E135" s="9">
        <v>6363.64</v>
      </c>
      <c r="F135" s="9"/>
      <c r="G135" s="9">
        <v>6363.64</v>
      </c>
      <c r="H135" s="8" t="s">
        <v>53</v>
      </c>
      <c r="I135" s="9">
        <f t="shared" si="0"/>
        <v>-6363.64</v>
      </c>
    </row>
    <row r="136" spans="1:9">
      <c r="A136" s="9">
        <v>51213</v>
      </c>
      <c r="B136" s="10" t="s">
        <v>174</v>
      </c>
      <c r="C136" s="9">
        <v>21795.51</v>
      </c>
      <c r="D136" s="9" t="s">
        <v>53</v>
      </c>
      <c r="E136" s="9">
        <v>2398.09</v>
      </c>
      <c r="F136" s="9">
        <v>81.83</v>
      </c>
      <c r="G136" s="9">
        <v>24111.77</v>
      </c>
      <c r="H136" s="8" t="s">
        <v>53</v>
      </c>
      <c r="I136" s="9">
        <f t="shared" si="0"/>
        <v>-24111.77</v>
      </c>
    </row>
    <row r="137" spans="1:9">
      <c r="A137" s="9">
        <v>51213001</v>
      </c>
      <c r="B137" s="10" t="s">
        <v>175</v>
      </c>
      <c r="C137" s="9">
        <v>84.63</v>
      </c>
      <c r="D137" s="9" t="s">
        <v>53</v>
      </c>
      <c r="E137" s="9">
        <v>2.2000000000000002</v>
      </c>
      <c r="F137" s="9">
        <v>81.83</v>
      </c>
      <c r="G137" s="9">
        <v>5</v>
      </c>
      <c r="H137" s="8" t="s">
        <v>53</v>
      </c>
      <c r="I137" s="9">
        <f t="shared" si="0"/>
        <v>-5</v>
      </c>
    </row>
    <row r="138" spans="1:9" ht="22.5">
      <c r="A138" s="9">
        <v>51213002</v>
      </c>
      <c r="B138" s="10" t="s">
        <v>176</v>
      </c>
      <c r="C138" s="9">
        <v>3038.01</v>
      </c>
      <c r="D138" s="9" t="s">
        <v>53</v>
      </c>
      <c r="E138" s="9">
        <v>180</v>
      </c>
      <c r="F138" s="9"/>
      <c r="G138" s="9">
        <v>3218.01</v>
      </c>
      <c r="H138" s="8" t="s">
        <v>53</v>
      </c>
      <c r="I138" s="9">
        <f t="shared" si="0"/>
        <v>-3218.01</v>
      </c>
    </row>
    <row r="139" spans="1:9" ht="22.5">
      <c r="A139" s="9">
        <v>51213003</v>
      </c>
      <c r="B139" s="10" t="s">
        <v>177</v>
      </c>
      <c r="C139" s="9">
        <v>18672.87</v>
      </c>
      <c r="D139" s="9" t="s">
        <v>53</v>
      </c>
      <c r="E139" s="9">
        <v>2215.89</v>
      </c>
      <c r="F139" s="9"/>
      <c r="G139" s="9">
        <v>20888.759999999998</v>
      </c>
      <c r="H139" s="8" t="s">
        <v>53</v>
      </c>
      <c r="I139" s="9">
        <f t="shared" si="0"/>
        <v>-20888.759999999998</v>
      </c>
    </row>
    <row r="140" spans="1:9">
      <c r="A140" s="9">
        <v>51215</v>
      </c>
      <c r="B140" s="10" t="s">
        <v>178</v>
      </c>
      <c r="C140" s="9">
        <v>9036387.3100000005</v>
      </c>
      <c r="D140" s="9" t="s">
        <v>53</v>
      </c>
      <c r="E140" s="9">
        <v>416128.75</v>
      </c>
      <c r="F140" s="9"/>
      <c r="G140" s="9">
        <v>9452516.0600000005</v>
      </c>
      <c r="H140" s="8" t="s">
        <v>53</v>
      </c>
      <c r="I140" s="9">
        <f t="shared" si="0"/>
        <v>-9452516.0600000005</v>
      </c>
    </row>
    <row r="141" spans="1:9">
      <c r="A141" s="9">
        <v>51215001</v>
      </c>
      <c r="B141" s="10" t="s">
        <v>179</v>
      </c>
      <c r="C141" s="9">
        <v>169994.91</v>
      </c>
      <c r="D141" s="9" t="s">
        <v>53</v>
      </c>
      <c r="E141" s="9">
        <v>169994.91</v>
      </c>
      <c r="F141" s="9"/>
      <c r="G141" s="9">
        <v>339989.82</v>
      </c>
      <c r="H141" s="8" t="s">
        <v>53</v>
      </c>
      <c r="I141" s="9">
        <f t="shared" si="0"/>
        <v>-339989.82</v>
      </c>
    </row>
    <row r="142" spans="1:9">
      <c r="A142" s="9">
        <v>51215002</v>
      </c>
      <c r="B142" s="10" t="s">
        <v>180</v>
      </c>
      <c r="C142" s="9">
        <v>124800</v>
      </c>
      <c r="D142" s="9" t="s">
        <v>53</v>
      </c>
      <c r="E142" s="9"/>
      <c r="F142" s="9"/>
      <c r="G142" s="9">
        <v>124800</v>
      </c>
      <c r="H142" s="8" t="s">
        <v>53</v>
      </c>
      <c r="I142" s="9">
        <f t="shared" si="0"/>
        <v>-124800</v>
      </c>
    </row>
    <row r="143" spans="1:9">
      <c r="A143" s="9">
        <v>51215004</v>
      </c>
      <c r="B143" s="10" t="s">
        <v>181</v>
      </c>
      <c r="C143" s="9">
        <v>214121.86</v>
      </c>
      <c r="D143" s="9" t="s">
        <v>53</v>
      </c>
      <c r="E143" s="9">
        <v>174489.55</v>
      </c>
      <c r="F143" s="9"/>
      <c r="G143" s="9">
        <v>388611.41</v>
      </c>
      <c r="H143" s="8" t="s">
        <v>53</v>
      </c>
      <c r="I143" s="9">
        <f t="shared" si="0"/>
        <v>-388611.41</v>
      </c>
    </row>
    <row r="144" spans="1:9">
      <c r="A144" s="9">
        <v>51215005</v>
      </c>
      <c r="B144" s="10" t="s">
        <v>182</v>
      </c>
      <c r="C144" s="9">
        <v>976811.59</v>
      </c>
      <c r="D144" s="9" t="s">
        <v>53</v>
      </c>
      <c r="E144" s="9">
        <v>19909.86</v>
      </c>
      <c r="F144" s="9"/>
      <c r="G144" s="9">
        <v>996721.45</v>
      </c>
      <c r="H144" s="8" t="s">
        <v>53</v>
      </c>
      <c r="I144" s="9">
        <f t="shared" si="0"/>
        <v>-996721.45</v>
      </c>
    </row>
    <row r="145" spans="1:9" ht="22.5">
      <c r="A145" s="9">
        <v>51215008</v>
      </c>
      <c r="B145" s="10" t="s">
        <v>183</v>
      </c>
      <c r="C145" s="9">
        <v>6520</v>
      </c>
      <c r="D145" s="9" t="s">
        <v>53</v>
      </c>
      <c r="E145" s="9"/>
      <c r="F145" s="9"/>
      <c r="G145" s="9">
        <v>6520</v>
      </c>
      <c r="H145" s="8" t="s">
        <v>53</v>
      </c>
      <c r="I145" s="9">
        <f t="shared" si="0"/>
        <v>-6520</v>
      </c>
    </row>
    <row r="146" spans="1:9" ht="22.5">
      <c r="A146" s="9">
        <v>51215009</v>
      </c>
      <c r="B146" s="10" t="s">
        <v>184</v>
      </c>
      <c r="C146" s="9">
        <v>560</v>
      </c>
      <c r="D146" s="9" t="s">
        <v>53</v>
      </c>
      <c r="E146" s="9"/>
      <c r="F146" s="9"/>
      <c r="G146" s="9">
        <v>560</v>
      </c>
      <c r="H146" s="8" t="s">
        <v>53</v>
      </c>
      <c r="I146" s="9">
        <f t="shared" si="0"/>
        <v>-560</v>
      </c>
    </row>
    <row r="147" spans="1:9">
      <c r="A147" s="9">
        <v>51215010</v>
      </c>
      <c r="B147" s="10" t="s">
        <v>185</v>
      </c>
      <c r="C147" s="9">
        <v>5735932.6500000004</v>
      </c>
      <c r="D147" s="9" t="s">
        <v>53</v>
      </c>
      <c r="E147" s="9">
        <v>33431.93</v>
      </c>
      <c r="F147" s="9"/>
      <c r="G147" s="9">
        <v>5769364.5800000001</v>
      </c>
      <c r="H147" s="8" t="s">
        <v>53</v>
      </c>
      <c r="I147" s="9">
        <f t="shared" si="0"/>
        <v>-5769364.5800000001</v>
      </c>
    </row>
    <row r="148" spans="1:9">
      <c r="A148" s="9">
        <v>51215011</v>
      </c>
      <c r="B148" s="10" t="s">
        <v>186</v>
      </c>
      <c r="C148" s="9">
        <v>1594290</v>
      </c>
      <c r="D148" s="9" t="s">
        <v>53</v>
      </c>
      <c r="E148" s="9"/>
      <c r="F148" s="9"/>
      <c r="G148" s="9">
        <v>1594290</v>
      </c>
      <c r="H148" s="8" t="s">
        <v>53</v>
      </c>
      <c r="I148" s="9">
        <f t="shared" si="0"/>
        <v>-1594290</v>
      </c>
    </row>
    <row r="149" spans="1:9">
      <c r="A149" s="9">
        <v>51215012</v>
      </c>
      <c r="B149" s="10" t="s">
        <v>187</v>
      </c>
      <c r="C149" s="9">
        <v>88621.68</v>
      </c>
      <c r="D149" s="9" t="s">
        <v>53</v>
      </c>
      <c r="E149" s="9">
        <v>17498.5</v>
      </c>
      <c r="F149" s="9"/>
      <c r="G149" s="9">
        <v>106120.18</v>
      </c>
      <c r="H149" s="8" t="s">
        <v>53</v>
      </c>
      <c r="I149" s="9">
        <f t="shared" si="0"/>
        <v>-106120.18</v>
      </c>
    </row>
    <row r="150" spans="1:9">
      <c r="A150" s="9">
        <v>51215013</v>
      </c>
      <c r="B150" s="10" t="s">
        <v>188</v>
      </c>
      <c r="C150" s="9">
        <v>124734.62</v>
      </c>
      <c r="D150" s="9" t="s">
        <v>53</v>
      </c>
      <c r="E150" s="9">
        <v>804</v>
      </c>
      <c r="F150" s="9"/>
      <c r="G150" s="9">
        <v>125538.62</v>
      </c>
      <c r="H150" s="8" t="s">
        <v>53</v>
      </c>
      <c r="I150" s="9">
        <f t="shared" si="0"/>
        <v>-125538.62</v>
      </c>
    </row>
    <row r="151" spans="1:9">
      <c r="A151" s="9">
        <v>51216</v>
      </c>
      <c r="B151" s="10" t="s">
        <v>189</v>
      </c>
      <c r="C151" s="9">
        <v>2237427.79</v>
      </c>
      <c r="D151" s="9" t="s">
        <v>53</v>
      </c>
      <c r="E151" s="9">
        <v>235446.18</v>
      </c>
      <c r="F151" s="9">
        <v>2461.25</v>
      </c>
      <c r="G151" s="9">
        <v>2470412.7200000002</v>
      </c>
      <c r="H151" s="8" t="s">
        <v>53</v>
      </c>
      <c r="I151" s="9">
        <f t="shared" si="0"/>
        <v>-2470412.7200000002</v>
      </c>
    </row>
    <row r="152" spans="1:9">
      <c r="A152" s="9">
        <v>51216001</v>
      </c>
      <c r="B152" s="10" t="s">
        <v>190</v>
      </c>
      <c r="C152" s="9">
        <v>240842.29</v>
      </c>
      <c r="D152" s="9" t="s">
        <v>53</v>
      </c>
      <c r="E152" s="9">
        <v>13847.5</v>
      </c>
      <c r="F152" s="9"/>
      <c r="G152" s="9">
        <v>254689.79</v>
      </c>
      <c r="H152" s="8" t="s">
        <v>53</v>
      </c>
      <c r="I152" s="9">
        <f t="shared" si="0"/>
        <v>-254689.79</v>
      </c>
    </row>
    <row r="153" spans="1:9">
      <c r="A153" s="9">
        <v>51216002</v>
      </c>
      <c r="B153" s="10" t="s">
        <v>191</v>
      </c>
      <c r="C153" s="9">
        <v>65083.03</v>
      </c>
      <c r="D153" s="9" t="s">
        <v>53</v>
      </c>
      <c r="E153" s="9"/>
      <c r="F153" s="9"/>
      <c r="G153" s="9">
        <v>65083.03</v>
      </c>
      <c r="H153" s="8" t="s">
        <v>53</v>
      </c>
      <c r="I153" s="9">
        <f t="shared" si="0"/>
        <v>-65083.03</v>
      </c>
    </row>
    <row r="154" spans="1:9">
      <c r="A154" s="9">
        <v>51216003</v>
      </c>
      <c r="B154" s="10" t="s">
        <v>192</v>
      </c>
      <c r="C154" s="9">
        <v>1430862.5</v>
      </c>
      <c r="D154" s="9" t="s">
        <v>53</v>
      </c>
      <c r="E154" s="9">
        <v>84735.13</v>
      </c>
      <c r="F154" s="9"/>
      <c r="G154" s="9">
        <v>1515597.63</v>
      </c>
      <c r="H154" s="8" t="s">
        <v>53</v>
      </c>
      <c r="I154" s="9">
        <f t="shared" si="0"/>
        <v>-1515597.63</v>
      </c>
    </row>
    <row r="155" spans="1:9">
      <c r="A155" s="9">
        <v>51216004</v>
      </c>
      <c r="B155" s="10" t="s">
        <v>193</v>
      </c>
      <c r="C155" s="9">
        <v>1634.45</v>
      </c>
      <c r="D155" s="9" t="s">
        <v>91</v>
      </c>
      <c r="E155" s="9">
        <v>4400.1400000000003</v>
      </c>
      <c r="F155" s="9">
        <v>56.32</v>
      </c>
      <c r="G155" s="9">
        <v>2709.37</v>
      </c>
      <c r="H155" s="8" t="s">
        <v>53</v>
      </c>
      <c r="I155" s="9">
        <f t="shared" si="0"/>
        <v>-2709.37</v>
      </c>
    </row>
    <row r="156" spans="1:9" ht="22.5">
      <c r="A156" s="9">
        <v>51216005</v>
      </c>
      <c r="B156" s="10" t="s">
        <v>194</v>
      </c>
      <c r="C156" s="9">
        <v>7562.15</v>
      </c>
      <c r="D156" s="9" t="s">
        <v>53</v>
      </c>
      <c r="E156" s="9">
        <v>489.85</v>
      </c>
      <c r="F156" s="9"/>
      <c r="G156" s="9">
        <v>8052</v>
      </c>
      <c r="H156" s="8" t="s">
        <v>53</v>
      </c>
      <c r="I156" s="9">
        <f t="shared" si="0"/>
        <v>-8052</v>
      </c>
    </row>
    <row r="157" spans="1:9">
      <c r="A157" s="9">
        <v>51216006</v>
      </c>
      <c r="B157" s="10" t="s">
        <v>195</v>
      </c>
      <c r="C157" s="9">
        <v>7914.75</v>
      </c>
      <c r="D157" s="9" t="s">
        <v>53</v>
      </c>
      <c r="E157" s="9">
        <v>16015.36</v>
      </c>
      <c r="F157" s="9">
        <v>2404.9299999999998</v>
      </c>
      <c r="G157" s="9">
        <v>21525.18</v>
      </c>
      <c r="H157" s="8" t="s">
        <v>53</v>
      </c>
      <c r="I157" s="9">
        <f t="shared" si="0"/>
        <v>-21525.18</v>
      </c>
    </row>
    <row r="158" spans="1:9">
      <c r="A158" s="9">
        <v>51216007</v>
      </c>
      <c r="B158" s="10" t="s">
        <v>196</v>
      </c>
      <c r="C158" s="9">
        <v>15030.66</v>
      </c>
      <c r="D158" s="9" t="s">
        <v>53</v>
      </c>
      <c r="E158" s="9">
        <v>2401.71</v>
      </c>
      <c r="F158" s="9"/>
      <c r="G158" s="9">
        <v>17432.37</v>
      </c>
      <c r="H158" s="8" t="s">
        <v>53</v>
      </c>
      <c r="I158" s="9">
        <f t="shared" si="0"/>
        <v>-17432.37</v>
      </c>
    </row>
    <row r="159" spans="1:9">
      <c r="A159" s="9">
        <v>51216008</v>
      </c>
      <c r="B159" s="10" t="s">
        <v>197</v>
      </c>
      <c r="C159" s="9">
        <v>318081.90000000002</v>
      </c>
      <c r="D159" s="9" t="s">
        <v>53</v>
      </c>
      <c r="E159" s="9">
        <v>13318.83</v>
      </c>
      <c r="F159" s="9"/>
      <c r="G159" s="9">
        <v>331400.73</v>
      </c>
      <c r="H159" s="8" t="s">
        <v>53</v>
      </c>
      <c r="I159" s="9">
        <f t="shared" si="0"/>
        <v>-331400.73</v>
      </c>
    </row>
    <row r="160" spans="1:9">
      <c r="A160" s="9">
        <v>51216009</v>
      </c>
      <c r="B160" s="10" t="s">
        <v>198</v>
      </c>
      <c r="C160" s="9">
        <v>4016.83</v>
      </c>
      <c r="D160" s="9" t="s">
        <v>53</v>
      </c>
      <c r="E160" s="9"/>
      <c r="F160" s="9"/>
      <c r="G160" s="9">
        <v>4016.83</v>
      </c>
      <c r="H160" s="8" t="s">
        <v>53</v>
      </c>
      <c r="I160" s="9">
        <f t="shared" si="0"/>
        <v>-4016.83</v>
      </c>
    </row>
    <row r="161" spans="1:9" ht="22.5">
      <c r="A161" s="9">
        <v>51216010</v>
      </c>
      <c r="B161" s="10" t="s">
        <v>199</v>
      </c>
      <c r="C161" s="9">
        <v>57785.05</v>
      </c>
      <c r="D161" s="9" t="s">
        <v>53</v>
      </c>
      <c r="E161" s="9">
        <v>64976.24</v>
      </c>
      <c r="F161" s="9"/>
      <c r="G161" s="9">
        <v>122761.29</v>
      </c>
      <c r="H161" s="8" t="s">
        <v>53</v>
      </c>
      <c r="I161" s="9">
        <f t="shared" si="0"/>
        <v>-122761.29</v>
      </c>
    </row>
    <row r="162" spans="1:9">
      <c r="A162" s="9">
        <v>51216011</v>
      </c>
      <c r="B162" s="10" t="s">
        <v>200</v>
      </c>
      <c r="C162" s="9">
        <v>1632.35</v>
      </c>
      <c r="D162" s="9" t="s">
        <v>53</v>
      </c>
      <c r="E162" s="9"/>
      <c r="F162" s="9"/>
      <c r="G162" s="9">
        <v>1632.35</v>
      </c>
      <c r="H162" s="8" t="s">
        <v>53</v>
      </c>
      <c r="I162" s="9">
        <f t="shared" si="0"/>
        <v>-1632.35</v>
      </c>
    </row>
    <row r="163" spans="1:9">
      <c r="A163" s="9">
        <v>51216012</v>
      </c>
      <c r="B163" s="10" t="s">
        <v>201</v>
      </c>
      <c r="C163" s="9">
        <v>1662.72</v>
      </c>
      <c r="D163" s="9" t="s">
        <v>53</v>
      </c>
      <c r="E163" s="9"/>
      <c r="F163" s="9"/>
      <c r="G163" s="9">
        <v>1662.72</v>
      </c>
      <c r="H163" s="8" t="s">
        <v>53</v>
      </c>
      <c r="I163" s="9">
        <f t="shared" si="0"/>
        <v>-1662.72</v>
      </c>
    </row>
    <row r="164" spans="1:9">
      <c r="A164" s="9">
        <v>51216013</v>
      </c>
      <c r="B164" s="10" t="s">
        <v>202</v>
      </c>
      <c r="C164" s="9">
        <v>1340.6</v>
      </c>
      <c r="D164" s="9" t="s">
        <v>53</v>
      </c>
      <c r="E164" s="9"/>
      <c r="F164" s="9"/>
      <c r="G164" s="9">
        <v>1340.6</v>
      </c>
      <c r="H164" s="8" t="s">
        <v>53</v>
      </c>
      <c r="I164" s="9">
        <f t="shared" si="0"/>
        <v>-1340.6</v>
      </c>
    </row>
    <row r="165" spans="1:9">
      <c r="A165" s="9">
        <v>51216014</v>
      </c>
      <c r="B165" s="10" t="s">
        <v>203</v>
      </c>
      <c r="C165" s="9">
        <v>2125.11</v>
      </c>
      <c r="D165" s="9" t="s">
        <v>53</v>
      </c>
      <c r="E165" s="9"/>
      <c r="F165" s="9"/>
      <c r="G165" s="9">
        <v>2125.11</v>
      </c>
      <c r="H165" s="8" t="s">
        <v>53</v>
      </c>
      <c r="I165" s="9">
        <f t="shared" si="0"/>
        <v>-2125.11</v>
      </c>
    </row>
    <row r="166" spans="1:9">
      <c r="A166" s="9">
        <v>51216015</v>
      </c>
      <c r="B166" s="10" t="s">
        <v>204</v>
      </c>
      <c r="C166" s="9">
        <v>9487.84</v>
      </c>
      <c r="D166" s="9" t="s">
        <v>53</v>
      </c>
      <c r="E166" s="9"/>
      <c r="F166" s="9"/>
      <c r="G166" s="9">
        <v>9487.84</v>
      </c>
      <c r="H166" s="8" t="s">
        <v>53</v>
      </c>
      <c r="I166" s="9">
        <f t="shared" si="0"/>
        <v>-9487.84</v>
      </c>
    </row>
    <row r="167" spans="1:9">
      <c r="A167" s="9">
        <v>51216018</v>
      </c>
      <c r="B167" s="10" t="s">
        <v>205</v>
      </c>
      <c r="C167" s="9">
        <v>74093.850000000006</v>
      </c>
      <c r="D167" s="9" t="s">
        <v>53</v>
      </c>
      <c r="E167" s="9">
        <v>35261.42</v>
      </c>
      <c r="F167" s="9"/>
      <c r="G167" s="9">
        <v>109355.27</v>
      </c>
      <c r="H167" s="8" t="s">
        <v>53</v>
      </c>
      <c r="I167" s="9">
        <f t="shared" si="0"/>
        <v>-109355.27</v>
      </c>
    </row>
    <row r="168" spans="1:9" s="12" customFormat="1">
      <c r="A168" s="9">
        <v>51216020</v>
      </c>
      <c r="B168" s="10" t="s">
        <v>206</v>
      </c>
      <c r="C168" s="9">
        <v>1540.61</v>
      </c>
      <c r="D168" s="9" t="s">
        <v>53</v>
      </c>
      <c r="E168" s="9"/>
      <c r="F168" s="9"/>
      <c r="G168" s="9">
        <v>1540.61</v>
      </c>
      <c r="H168" s="8" t="s">
        <v>53</v>
      </c>
      <c r="I168" s="11">
        <f t="shared" si="0"/>
        <v>-1540.61</v>
      </c>
    </row>
    <row r="169" spans="1:9">
      <c r="A169" s="9">
        <v>513</v>
      </c>
      <c r="B169" s="10" t="s">
        <v>207</v>
      </c>
      <c r="C169" s="9">
        <v>10289.290000000001</v>
      </c>
      <c r="D169" s="9" t="s">
        <v>53</v>
      </c>
      <c r="E169" s="9">
        <v>1283.57</v>
      </c>
      <c r="F169" s="9"/>
      <c r="G169" s="9">
        <v>11572.86</v>
      </c>
      <c r="H169" s="8" t="s">
        <v>53</v>
      </c>
      <c r="I169" s="9">
        <f t="shared" si="0"/>
        <v>-11572.86</v>
      </c>
    </row>
    <row r="170" spans="1:9">
      <c r="A170" s="9">
        <v>51312</v>
      </c>
      <c r="B170" s="10" t="s">
        <v>189</v>
      </c>
      <c r="C170" s="9">
        <v>10289.290000000001</v>
      </c>
      <c r="D170" s="9" t="s">
        <v>53</v>
      </c>
      <c r="E170" s="9">
        <v>1283.57</v>
      </c>
      <c r="F170" s="9"/>
      <c r="G170" s="9">
        <v>11572.86</v>
      </c>
      <c r="H170" s="8" t="s">
        <v>53</v>
      </c>
      <c r="I170" s="9">
        <f t="shared" si="0"/>
        <v>-11572.86</v>
      </c>
    </row>
    <row r="171" spans="1:9">
      <c r="A171" s="9">
        <v>51312002</v>
      </c>
      <c r="B171" s="10" t="s">
        <v>208</v>
      </c>
      <c r="C171" s="9">
        <v>1836.44</v>
      </c>
      <c r="D171" s="9" t="s">
        <v>53</v>
      </c>
      <c r="E171" s="9"/>
      <c r="F171" s="9"/>
      <c r="G171" s="9">
        <v>1836.44</v>
      </c>
      <c r="H171" s="8" t="s">
        <v>53</v>
      </c>
      <c r="I171" s="9">
        <f t="shared" si="0"/>
        <v>-1836.44</v>
      </c>
    </row>
    <row r="172" spans="1:9" s="12" customFormat="1">
      <c r="A172" s="9">
        <v>51312006</v>
      </c>
      <c r="B172" s="10" t="s">
        <v>209</v>
      </c>
      <c r="C172" s="9">
        <v>8452.85</v>
      </c>
      <c r="D172" s="9" t="s">
        <v>53</v>
      </c>
      <c r="E172" s="9">
        <v>1283.57</v>
      </c>
      <c r="F172" s="9"/>
      <c r="G172" s="9">
        <v>9736.42</v>
      </c>
      <c r="H172" s="8" t="s">
        <v>53</v>
      </c>
      <c r="I172" s="11">
        <f t="shared" si="0"/>
        <v>-9736.42</v>
      </c>
    </row>
    <row r="173" spans="1:9">
      <c r="A173" s="9">
        <v>514</v>
      </c>
      <c r="B173" s="10" t="s">
        <v>210</v>
      </c>
      <c r="C173" s="9">
        <v>95326</v>
      </c>
      <c r="D173" s="9" t="s">
        <v>53</v>
      </c>
      <c r="E173" s="9">
        <v>9629.1299999999992</v>
      </c>
      <c r="F173" s="9"/>
      <c r="G173" s="9">
        <v>104955.13</v>
      </c>
      <c r="H173" s="8" t="s">
        <v>53</v>
      </c>
      <c r="I173" s="9">
        <f t="shared" si="0"/>
        <v>-104955.13</v>
      </c>
    </row>
    <row r="174" spans="1:9">
      <c r="A174" s="9">
        <v>51411</v>
      </c>
      <c r="B174" s="10" t="s">
        <v>210</v>
      </c>
      <c r="C174" s="9">
        <v>95326</v>
      </c>
      <c r="D174" s="9" t="s">
        <v>53</v>
      </c>
      <c r="E174" s="9">
        <v>9629.1299999999992</v>
      </c>
      <c r="F174" s="9"/>
      <c r="G174" s="9">
        <v>104955.13</v>
      </c>
      <c r="H174" s="8" t="s">
        <v>53</v>
      </c>
      <c r="I174" s="9">
        <f t="shared" si="0"/>
        <v>-104955.13</v>
      </c>
    </row>
    <row r="175" spans="1:9">
      <c r="A175" s="9">
        <v>51411001</v>
      </c>
      <c r="B175" s="10" t="s">
        <v>211</v>
      </c>
      <c r="C175" s="9">
        <v>56656.72</v>
      </c>
      <c r="D175" s="9" t="s">
        <v>53</v>
      </c>
      <c r="E175" s="9">
        <v>9329.1299999999992</v>
      </c>
      <c r="F175" s="9"/>
      <c r="G175" s="9">
        <v>65985.850000000006</v>
      </c>
      <c r="H175" s="8" t="s">
        <v>53</v>
      </c>
      <c r="I175" s="9">
        <f t="shared" si="0"/>
        <v>-65985.850000000006</v>
      </c>
    </row>
    <row r="176" spans="1:9">
      <c r="A176" s="9">
        <v>51411002</v>
      </c>
      <c r="B176" s="10" t="s">
        <v>212</v>
      </c>
      <c r="C176" s="9">
        <v>1532.31</v>
      </c>
      <c r="D176" s="9" t="s">
        <v>53</v>
      </c>
      <c r="E176" s="9"/>
      <c r="F176" s="9"/>
      <c r="G176" s="9">
        <v>1532.31</v>
      </c>
      <c r="H176" s="8" t="s">
        <v>53</v>
      </c>
      <c r="I176" s="9">
        <f t="shared" si="0"/>
        <v>-1532.31</v>
      </c>
    </row>
    <row r="177" spans="1:9" s="12" customFormat="1">
      <c r="A177" s="9">
        <v>51411012</v>
      </c>
      <c r="B177" s="10" t="s">
        <v>213</v>
      </c>
      <c r="C177" s="9">
        <v>37136.97</v>
      </c>
      <c r="D177" s="9" t="s">
        <v>53</v>
      </c>
      <c r="E177" s="9">
        <v>300</v>
      </c>
      <c r="F177" s="9"/>
      <c r="G177" s="9">
        <v>37436.97</v>
      </c>
      <c r="H177" s="8" t="s">
        <v>53</v>
      </c>
      <c r="I177" s="11">
        <f t="shared" si="0"/>
        <v>-37436.97</v>
      </c>
    </row>
    <row r="178" spans="1:9">
      <c r="A178" s="9">
        <v>517</v>
      </c>
      <c r="B178" s="10" t="s">
        <v>214</v>
      </c>
      <c r="C178" s="9">
        <v>59877</v>
      </c>
      <c r="D178" s="9" t="s">
        <v>53</v>
      </c>
      <c r="E178" s="9">
        <v>10095</v>
      </c>
      <c r="F178" s="9"/>
      <c r="G178" s="9">
        <v>69972</v>
      </c>
      <c r="H178" s="8" t="s">
        <v>53</v>
      </c>
      <c r="I178" s="9">
        <f t="shared" si="0"/>
        <v>-69972</v>
      </c>
    </row>
    <row r="179" spans="1:9">
      <c r="A179" s="9">
        <v>51711</v>
      </c>
      <c r="B179" s="10" t="s">
        <v>214</v>
      </c>
      <c r="C179" s="9">
        <v>59877</v>
      </c>
      <c r="D179" s="9" t="s">
        <v>53</v>
      </c>
      <c r="E179" s="9">
        <v>10095</v>
      </c>
      <c r="F179" s="9"/>
      <c r="G179" s="9">
        <v>69972</v>
      </c>
      <c r="H179" s="8" t="s">
        <v>53</v>
      </c>
      <c r="I179" s="9">
        <f t="shared" si="0"/>
        <v>-69972</v>
      </c>
    </row>
    <row r="180" spans="1:9">
      <c r="A180" s="9">
        <v>51711006</v>
      </c>
      <c r="B180" s="10" t="s">
        <v>215</v>
      </c>
      <c r="C180" s="9"/>
      <c r="D180" s="9"/>
      <c r="E180" s="9">
        <v>1300</v>
      </c>
      <c r="F180" s="9"/>
      <c r="G180" s="9">
        <v>1300</v>
      </c>
      <c r="H180" s="8" t="s">
        <v>53</v>
      </c>
      <c r="I180" s="9">
        <f t="shared" si="0"/>
        <v>-1300</v>
      </c>
    </row>
    <row r="181" spans="1:9">
      <c r="A181" s="9">
        <v>51711009</v>
      </c>
      <c r="B181" s="10" t="s">
        <v>216</v>
      </c>
      <c r="C181" s="9">
        <v>3670</v>
      </c>
      <c r="D181" s="9" t="s">
        <v>53</v>
      </c>
      <c r="E181" s="9">
        <v>8795</v>
      </c>
      <c r="F181" s="9"/>
      <c r="G181" s="9">
        <v>12465</v>
      </c>
      <c r="H181" s="8" t="s">
        <v>53</v>
      </c>
      <c r="I181" s="9">
        <f t="shared" si="0"/>
        <v>-12465</v>
      </c>
    </row>
    <row r="182" spans="1:9">
      <c r="A182" s="9">
        <v>51711013</v>
      </c>
      <c r="B182" s="10" t="s">
        <v>217</v>
      </c>
      <c r="C182" s="9">
        <v>56207</v>
      </c>
      <c r="D182" s="9" t="s">
        <v>53</v>
      </c>
      <c r="E182" s="9"/>
      <c r="F182" s="9"/>
      <c r="G182" s="9">
        <v>56207</v>
      </c>
      <c r="H182" s="8" t="s">
        <v>53</v>
      </c>
      <c r="I182" s="9"/>
    </row>
    <row r="183" spans="1:9">
      <c r="A183" s="9">
        <v>52</v>
      </c>
      <c r="B183" s="10" t="s">
        <v>218</v>
      </c>
      <c r="C183" s="9">
        <v>158387290.74000001</v>
      </c>
      <c r="D183" s="9" t="s">
        <v>91</v>
      </c>
      <c r="E183" s="9">
        <v>60.45</v>
      </c>
      <c r="F183" s="9">
        <v>18548896.59</v>
      </c>
      <c r="G183" s="9">
        <v>176936126.88</v>
      </c>
      <c r="H183" s="8" t="s">
        <v>91</v>
      </c>
      <c r="I183" s="9"/>
    </row>
    <row r="184" spans="1:9">
      <c r="A184" s="9">
        <v>521</v>
      </c>
      <c r="B184" s="10" t="s">
        <v>218</v>
      </c>
      <c r="C184" s="9">
        <v>158387290.74000001</v>
      </c>
      <c r="D184" s="9" t="s">
        <v>91</v>
      </c>
      <c r="E184" s="9">
        <v>60.45</v>
      </c>
      <c r="F184" s="9">
        <v>18548896.59</v>
      </c>
      <c r="G184" s="9">
        <v>176936126.88</v>
      </c>
      <c r="H184" s="8" t="s">
        <v>91</v>
      </c>
      <c r="I184" s="9"/>
    </row>
    <row r="185" spans="1:9">
      <c r="A185" s="9">
        <v>52111</v>
      </c>
      <c r="B185" s="10" t="s">
        <v>219</v>
      </c>
      <c r="C185" s="9">
        <v>1048.08</v>
      </c>
      <c r="D185" s="9" t="s">
        <v>53</v>
      </c>
      <c r="E185" s="9">
        <v>60.45</v>
      </c>
      <c r="F185" s="9"/>
      <c r="G185" s="9">
        <v>1108.53</v>
      </c>
      <c r="H185" s="8" t="s">
        <v>53</v>
      </c>
      <c r="I185" s="9"/>
    </row>
    <row r="186" spans="1:9">
      <c r="A186" s="7" t="s">
        <v>47</v>
      </c>
      <c r="B186" s="7" t="s">
        <v>48</v>
      </c>
      <c r="C186" s="7" t="s">
        <v>49</v>
      </c>
      <c r="D186" s="7"/>
      <c r="E186" s="7" t="s">
        <v>50</v>
      </c>
      <c r="F186" s="7" t="s">
        <v>51</v>
      </c>
      <c r="G186" s="7" t="s">
        <v>52</v>
      </c>
      <c r="H186" s="8"/>
      <c r="I186" s="9"/>
    </row>
    <row r="187" spans="1:9">
      <c r="A187" s="9">
        <v>52111001</v>
      </c>
      <c r="B187" s="10" t="s">
        <v>220</v>
      </c>
      <c r="C187" s="9">
        <v>41.75</v>
      </c>
      <c r="D187" s="9" t="s">
        <v>53</v>
      </c>
      <c r="E187" s="9">
        <v>9.5399999999999991</v>
      </c>
      <c r="F187" s="9"/>
      <c r="G187" s="9">
        <v>51.29</v>
      </c>
      <c r="H187" s="8" t="s">
        <v>53</v>
      </c>
      <c r="I187" s="9"/>
    </row>
    <row r="188" spans="1:9">
      <c r="A188" s="9">
        <v>52111002</v>
      </c>
      <c r="B188" s="10" t="s">
        <v>221</v>
      </c>
      <c r="C188" s="9"/>
      <c r="D188" s="9"/>
      <c r="E188" s="9">
        <v>50.91</v>
      </c>
      <c r="F188" s="9"/>
      <c r="G188" s="9">
        <v>50.91</v>
      </c>
      <c r="H188" s="8" t="s">
        <v>53</v>
      </c>
      <c r="I188" s="9"/>
    </row>
    <row r="189" spans="1:9">
      <c r="A189" s="9">
        <v>52111010</v>
      </c>
      <c r="B189" s="10" t="s">
        <v>222</v>
      </c>
      <c r="C189" s="9">
        <v>1006.33</v>
      </c>
      <c r="D189" s="9" t="s">
        <v>53</v>
      </c>
      <c r="E189" s="9"/>
      <c r="F189" s="9"/>
      <c r="G189" s="9">
        <v>1006.33</v>
      </c>
      <c r="H189" s="8" t="s">
        <v>53</v>
      </c>
      <c r="I189" s="9"/>
    </row>
    <row r="190" spans="1:9">
      <c r="A190" s="9">
        <v>52112</v>
      </c>
      <c r="B190" s="10" t="s">
        <v>223</v>
      </c>
      <c r="C190" s="9">
        <v>158388338.81999999</v>
      </c>
      <c r="D190" s="9" t="s">
        <v>91</v>
      </c>
      <c r="E190" s="9"/>
      <c r="F190" s="9">
        <v>18548896.59</v>
      </c>
      <c r="G190" s="9">
        <v>176937235.41</v>
      </c>
      <c r="H190" s="8" t="s">
        <v>91</v>
      </c>
      <c r="I190" s="9"/>
    </row>
    <row r="191" spans="1:9">
      <c r="A191" s="9">
        <v>52112002</v>
      </c>
      <c r="B191" s="10" t="s">
        <v>224</v>
      </c>
      <c r="C191" s="9">
        <v>17.600000000000001</v>
      </c>
      <c r="D191" s="9" t="s">
        <v>91</v>
      </c>
      <c r="E191" s="9"/>
      <c r="F191" s="9">
        <v>980.4</v>
      </c>
      <c r="G191" s="9">
        <v>998</v>
      </c>
      <c r="H191" s="8" t="s">
        <v>91</v>
      </c>
      <c r="I191" s="9"/>
    </row>
    <row r="192" spans="1:9">
      <c r="A192" s="9">
        <v>52112008</v>
      </c>
      <c r="B192" s="10" t="s">
        <v>225</v>
      </c>
      <c r="C192" s="9">
        <v>138797487.16999999</v>
      </c>
      <c r="D192" s="9" t="s">
        <v>91</v>
      </c>
      <c r="E192" s="9"/>
      <c r="F192" s="9">
        <v>16278719.699999999</v>
      </c>
      <c r="G192" s="9">
        <v>155076206.87</v>
      </c>
      <c r="H192" s="8" t="s">
        <v>91</v>
      </c>
      <c r="I192" s="9"/>
    </row>
    <row r="193" spans="1:8">
      <c r="A193" s="9">
        <v>52112009</v>
      </c>
      <c r="B193" s="10" t="s">
        <v>226</v>
      </c>
      <c r="C193" s="9">
        <v>18948572.859999999</v>
      </c>
      <c r="D193" s="9" t="s">
        <v>91</v>
      </c>
      <c r="E193" s="9"/>
      <c r="F193" s="9">
        <v>2218556.4900000002</v>
      </c>
      <c r="G193" s="9">
        <v>21167129.350000001</v>
      </c>
      <c r="H193" s="8" t="s">
        <v>91</v>
      </c>
    </row>
    <row r="194" spans="1:8">
      <c r="A194" s="9">
        <v>52112010</v>
      </c>
      <c r="B194" s="10" t="s">
        <v>227</v>
      </c>
      <c r="C194" s="9">
        <v>642261.18999999994</v>
      </c>
      <c r="D194" s="9" t="s">
        <v>91</v>
      </c>
      <c r="E194" s="9"/>
      <c r="F194" s="9">
        <v>50640</v>
      </c>
      <c r="G194" s="9">
        <v>692901.19</v>
      </c>
      <c r="H194" s="8" t="s">
        <v>91</v>
      </c>
    </row>
    <row r="195" spans="1:8">
      <c r="G195"/>
    </row>
    <row r="196" spans="1:8">
      <c r="G196"/>
    </row>
    <row r="197" spans="1:8">
      <c r="G197" s="13">
        <f>(G185-G191)*-1</f>
        <v>-110.52999999999997</v>
      </c>
    </row>
  </sheetData>
  <sheetProtection selectLockedCells="1" selectUnlockedCells="1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N59"/>
  <sheetViews>
    <sheetView showGridLines="0" topLeftCell="A7" zoomScale="110" zoomScaleNormal="110" workbookViewId="0">
      <selection activeCell="B54" sqref="B54"/>
    </sheetView>
  </sheetViews>
  <sheetFormatPr defaultColWidth="15.7109375" defaultRowHeight="12.75"/>
  <cols>
    <col min="1" max="1" width="1.7109375" style="183" customWidth="1"/>
    <col min="2" max="2" width="47.7109375" style="183" customWidth="1"/>
    <col min="3" max="3" width="5.7109375" style="183" customWidth="1"/>
    <col min="4" max="4" width="1.42578125" style="188" customWidth="1"/>
    <col min="5" max="5" width="14.5703125" style="183" customWidth="1"/>
    <col min="6" max="6" width="1.42578125" style="189" customWidth="1"/>
    <col min="7" max="7" width="14.5703125" style="183" customWidth="1"/>
    <col min="8" max="8" width="1.140625" style="189" hidden="1" customWidth="1"/>
    <col min="9" max="10" width="14.28515625" style="183" hidden="1" customWidth="1"/>
    <col min="11" max="13" width="15.7109375" style="183"/>
    <col min="14" max="14" width="15.42578125" style="183" customWidth="1"/>
    <col min="15" max="16384" width="15.7109375" style="183"/>
  </cols>
  <sheetData>
    <row r="1" spans="2:14" ht="25.5" customHeight="1"/>
    <row r="2" spans="2:14" ht="21.75" customHeight="1">
      <c r="B2" s="361" t="s">
        <v>0</v>
      </c>
      <c r="C2" s="361"/>
      <c r="D2" s="361"/>
      <c r="E2" s="361"/>
      <c r="F2" s="361"/>
      <c r="G2" s="361"/>
      <c r="H2" s="129"/>
    </row>
    <row r="3" spans="2:14" ht="15.75">
      <c r="B3" s="362" t="s">
        <v>1</v>
      </c>
      <c r="C3" s="362"/>
      <c r="D3" s="362"/>
      <c r="E3" s="362"/>
      <c r="F3" s="362"/>
      <c r="G3" s="362"/>
      <c r="H3" s="190"/>
    </row>
    <row r="4" spans="2:14" ht="18" customHeight="1">
      <c r="B4" s="363" t="s">
        <v>27</v>
      </c>
      <c r="C4" s="363"/>
      <c r="D4" s="363"/>
      <c r="E4" s="363"/>
      <c r="F4" s="363"/>
      <c r="G4" s="363"/>
      <c r="H4" s="191"/>
    </row>
    <row r="5" spans="2:14" ht="12.75" customHeight="1">
      <c r="B5" s="364" t="s">
        <v>418</v>
      </c>
      <c r="C5" s="364"/>
      <c r="D5" s="364"/>
      <c r="E5" s="364"/>
      <c r="F5" s="364"/>
      <c r="G5" s="364"/>
      <c r="H5" s="322"/>
      <c r="I5" s="322"/>
      <c r="J5" s="322"/>
      <c r="K5" s="322"/>
      <c r="L5" s="322"/>
      <c r="M5" s="322"/>
      <c r="N5" s="322"/>
    </row>
    <row r="6" spans="2:14">
      <c r="B6" s="374" t="s">
        <v>3</v>
      </c>
      <c r="C6" s="374"/>
      <c r="D6" s="374"/>
      <c r="E6" s="374"/>
      <c r="F6" s="374"/>
      <c r="G6" s="374"/>
      <c r="H6" s="130"/>
    </row>
    <row r="7" spans="2:14">
      <c r="B7" s="148"/>
      <c r="C7" s="148"/>
      <c r="D7" s="192"/>
      <c r="E7" s="148"/>
      <c r="F7" s="130"/>
      <c r="G7" s="148"/>
      <c r="H7" s="130"/>
      <c r="I7" s="148"/>
      <c r="J7" s="148"/>
    </row>
    <row r="8" spans="2:14">
      <c r="B8" s="321"/>
      <c r="C8" s="321"/>
      <c r="D8" s="192"/>
      <c r="E8" s="321"/>
      <c r="F8" s="130"/>
      <c r="G8" s="321"/>
      <c r="H8" s="130"/>
      <c r="I8" s="321"/>
      <c r="J8" s="321"/>
    </row>
    <row r="9" spans="2:14" s="178" customFormat="1">
      <c r="B9" s="203"/>
      <c r="C9" s="268" t="s">
        <v>5</v>
      </c>
      <c r="D9" s="205"/>
      <c r="E9" s="206" t="s">
        <v>417</v>
      </c>
      <c r="F9" s="207"/>
      <c r="G9" s="206" t="s">
        <v>404</v>
      </c>
      <c r="H9" s="145">
        <v>3780</v>
      </c>
      <c r="I9" s="144" t="s">
        <v>392</v>
      </c>
      <c r="J9" s="144" t="s">
        <v>387</v>
      </c>
    </row>
    <row r="10" spans="2:14" s="178" customFormat="1" ht="4.1500000000000004" customHeight="1">
      <c r="B10" s="203"/>
      <c r="C10" s="208"/>
      <c r="D10" s="208"/>
      <c r="E10" s="209"/>
      <c r="F10" s="210"/>
      <c r="G10" s="209"/>
      <c r="H10" s="131"/>
      <c r="I10" s="157"/>
      <c r="J10" s="157"/>
    </row>
    <row r="11" spans="2:14" s="178" customFormat="1" ht="15" customHeight="1">
      <c r="B11" s="211" t="s">
        <v>28</v>
      </c>
      <c r="C11" s="268"/>
      <c r="D11" s="212"/>
      <c r="E11" s="353">
        <f>SUM(E12:E14)</f>
        <v>2753</v>
      </c>
      <c r="F11" s="214"/>
      <c r="G11" s="213">
        <v>0</v>
      </c>
      <c r="H11" s="132">
        <v>86210</v>
      </c>
      <c r="I11" s="115">
        <v>0</v>
      </c>
      <c r="J11" s="115">
        <v>0</v>
      </c>
    </row>
    <row r="12" spans="2:14" s="178" customFormat="1" ht="15" customHeight="1">
      <c r="B12" s="215" t="s">
        <v>29</v>
      </c>
      <c r="C12" s="215"/>
      <c r="D12" s="215"/>
      <c r="E12" s="352">
        <v>0</v>
      </c>
      <c r="F12" s="217"/>
      <c r="G12" s="216">
        <v>0</v>
      </c>
      <c r="H12" s="133">
        <v>222</v>
      </c>
      <c r="I12" s="162">
        <v>0</v>
      </c>
      <c r="J12" s="162">
        <v>0</v>
      </c>
    </row>
    <row r="13" spans="2:14" s="178" customFormat="1" ht="15" customHeight="1">
      <c r="B13" s="203" t="s">
        <v>30</v>
      </c>
      <c r="C13" s="203"/>
      <c r="D13" s="218"/>
      <c r="E13" s="352">
        <v>0</v>
      </c>
      <c r="F13" s="217"/>
      <c r="G13" s="216">
        <v>0</v>
      </c>
      <c r="H13" s="133"/>
      <c r="I13" s="162">
        <v>0</v>
      </c>
      <c r="J13" s="162">
        <v>0</v>
      </c>
    </row>
    <row r="14" spans="2:14" s="178" customFormat="1" ht="15" customHeight="1">
      <c r="B14" s="203" t="s">
        <v>31</v>
      </c>
      <c r="C14" s="219" t="s">
        <v>423</v>
      </c>
      <c r="D14" s="220"/>
      <c r="E14" s="352">
        <v>2753</v>
      </c>
      <c r="F14" s="217"/>
      <c r="G14" s="216">
        <v>0</v>
      </c>
      <c r="H14" s="133"/>
      <c r="I14" s="162">
        <v>0</v>
      </c>
      <c r="J14" s="162">
        <v>0</v>
      </c>
    </row>
    <row r="15" spans="2:14" s="178" customFormat="1" ht="6" customHeight="1">
      <c r="B15" s="219"/>
      <c r="C15" s="219"/>
      <c r="D15" s="220"/>
      <c r="E15" s="216"/>
      <c r="F15" s="217"/>
      <c r="G15" s="216"/>
      <c r="H15" s="133"/>
      <c r="I15" s="162"/>
      <c r="J15" s="162"/>
    </row>
    <row r="16" spans="2:14" s="178" customFormat="1" ht="15" customHeight="1">
      <c r="B16" s="221" t="s">
        <v>32</v>
      </c>
      <c r="C16" s="221"/>
      <c r="D16" s="222"/>
      <c r="E16" s="223">
        <f>SUM(E17:E20)</f>
        <v>-392</v>
      </c>
      <c r="F16" s="224"/>
      <c r="G16" s="223">
        <v>0</v>
      </c>
      <c r="H16" s="134"/>
      <c r="I16" s="155">
        <v>0</v>
      </c>
      <c r="J16" s="155">
        <v>0</v>
      </c>
    </row>
    <row r="17" spans="2:10" s="178" customFormat="1" ht="15" customHeight="1">
      <c r="B17" s="203" t="s">
        <v>33</v>
      </c>
      <c r="C17" s="203"/>
      <c r="D17" s="218"/>
      <c r="E17" s="352">
        <v>0</v>
      </c>
      <c r="F17" s="217"/>
      <c r="G17" s="216">
        <v>0</v>
      </c>
      <c r="H17" s="133"/>
      <c r="I17" s="162">
        <v>0</v>
      </c>
      <c r="J17" s="162">
        <v>0</v>
      </c>
    </row>
    <row r="18" spans="2:10" s="178" customFormat="1" ht="15" customHeight="1">
      <c r="B18" s="203" t="s">
        <v>34</v>
      </c>
      <c r="C18" s="203"/>
      <c r="D18" s="218"/>
      <c r="E18" s="352">
        <v>0</v>
      </c>
      <c r="F18" s="217"/>
      <c r="G18" s="216">
        <v>0</v>
      </c>
      <c r="H18" s="133"/>
      <c r="I18" s="162">
        <v>0</v>
      </c>
      <c r="J18" s="162">
        <v>0</v>
      </c>
    </row>
    <row r="19" spans="2:10" s="178" customFormat="1" ht="15" customHeight="1">
      <c r="B19" s="370" t="s">
        <v>35</v>
      </c>
      <c r="C19" s="370"/>
      <c r="D19" s="225"/>
      <c r="E19" s="352">
        <v>-392</v>
      </c>
      <c r="F19" s="217"/>
      <c r="G19" s="216">
        <v>0</v>
      </c>
      <c r="H19" s="133"/>
      <c r="I19" s="162">
        <v>0</v>
      </c>
      <c r="J19" s="162">
        <v>0</v>
      </c>
    </row>
    <row r="20" spans="2:10" s="178" customFormat="1" ht="6" customHeight="1">
      <c r="B20" s="219"/>
      <c r="C20" s="222"/>
      <c r="D20" s="222"/>
      <c r="E20" s="216"/>
      <c r="F20" s="217"/>
      <c r="G20" s="216"/>
      <c r="H20" s="133">
        <v>3767</v>
      </c>
      <c r="I20" s="162"/>
      <c r="J20" s="162"/>
    </row>
    <row r="21" spans="2:10" s="178" customFormat="1" ht="15" customHeight="1">
      <c r="B21" s="211" t="s">
        <v>36</v>
      </c>
      <c r="C21" s="211"/>
      <c r="D21" s="205"/>
      <c r="E21" s="353">
        <f>E11+E16</f>
        <v>2361</v>
      </c>
      <c r="F21" s="214"/>
      <c r="G21" s="213">
        <v>0</v>
      </c>
      <c r="H21" s="132"/>
      <c r="I21" s="115">
        <v>0</v>
      </c>
      <c r="J21" s="115">
        <v>0</v>
      </c>
    </row>
    <row r="22" spans="2:10" s="178" customFormat="1" ht="6" customHeight="1">
      <c r="B22" s="219"/>
      <c r="C22" s="219"/>
      <c r="D22" s="220"/>
      <c r="E22" s="216"/>
      <c r="F22" s="217"/>
      <c r="G22" s="216"/>
      <c r="H22" s="133"/>
      <c r="I22" s="162"/>
      <c r="J22" s="162"/>
    </row>
    <row r="23" spans="2:10" s="178" customFormat="1" ht="15" customHeight="1">
      <c r="B23" s="221" t="s">
        <v>37</v>
      </c>
      <c r="C23" s="221"/>
      <c r="D23" s="220"/>
      <c r="E23" s="354">
        <f>SUM(E24:E26)</f>
        <v>-2154</v>
      </c>
      <c r="F23" s="224"/>
      <c r="G23" s="223">
        <v>0</v>
      </c>
      <c r="H23" s="134"/>
      <c r="I23" s="155">
        <v>0</v>
      </c>
      <c r="J23" s="155">
        <v>0</v>
      </c>
    </row>
    <row r="24" spans="2:10" s="178" customFormat="1" ht="15" customHeight="1">
      <c r="B24" s="203" t="s">
        <v>38</v>
      </c>
      <c r="C24" s="203"/>
      <c r="D24" s="218"/>
      <c r="E24" s="352">
        <v>0</v>
      </c>
      <c r="F24" s="217"/>
      <c r="G24" s="216">
        <v>0</v>
      </c>
      <c r="H24" s="133"/>
      <c r="I24" s="162">
        <v>0</v>
      </c>
      <c r="J24" s="162">
        <v>0</v>
      </c>
    </row>
    <row r="25" spans="2:10" s="178" customFormat="1" ht="15" customHeight="1">
      <c r="B25" s="203" t="s">
        <v>39</v>
      </c>
      <c r="C25" s="203"/>
      <c r="D25" s="218"/>
      <c r="E25" s="352">
        <v>0</v>
      </c>
      <c r="F25" s="217"/>
      <c r="G25" s="216">
        <v>0</v>
      </c>
      <c r="H25" s="133"/>
      <c r="I25" s="162">
        <v>0</v>
      </c>
      <c r="J25" s="162">
        <v>0</v>
      </c>
    </row>
    <row r="26" spans="2:10" s="178" customFormat="1" ht="15" customHeight="1">
      <c r="B26" s="203" t="s">
        <v>40</v>
      </c>
      <c r="C26" s="226"/>
      <c r="D26" s="226"/>
      <c r="E26" s="352">
        <v>-2154</v>
      </c>
      <c r="F26" s="217"/>
      <c r="G26" s="216">
        <v>0</v>
      </c>
      <c r="H26" s="133"/>
      <c r="I26" s="162">
        <v>0</v>
      </c>
      <c r="J26" s="162">
        <v>0</v>
      </c>
    </row>
    <row r="27" spans="2:10" s="178" customFormat="1" ht="6" customHeight="1">
      <c r="B27" s="219"/>
      <c r="C27" s="219"/>
      <c r="D27" s="220"/>
      <c r="E27" s="227"/>
      <c r="F27" s="228"/>
      <c r="G27" s="227"/>
      <c r="H27" s="135"/>
      <c r="I27" s="156"/>
      <c r="J27" s="156"/>
    </row>
    <row r="28" spans="2:10" s="178" customFormat="1" ht="15" customHeight="1">
      <c r="B28" s="211" t="s">
        <v>308</v>
      </c>
      <c r="C28" s="211"/>
      <c r="D28" s="205"/>
      <c r="E28" s="353">
        <f>E21-+-E23</f>
        <v>207</v>
      </c>
      <c r="F28" s="214"/>
      <c r="G28" s="213">
        <v>0</v>
      </c>
      <c r="H28" s="132"/>
      <c r="I28" s="115">
        <v>0</v>
      </c>
      <c r="J28" s="115">
        <v>0</v>
      </c>
    </row>
    <row r="29" spans="2:10" s="178" customFormat="1" ht="6" customHeight="1">
      <c r="B29" s="219"/>
      <c r="C29" s="219"/>
      <c r="D29" s="220"/>
      <c r="E29" s="125"/>
      <c r="F29" s="229"/>
      <c r="G29" s="125"/>
      <c r="H29" s="136"/>
      <c r="I29" s="114"/>
      <c r="J29" s="114"/>
    </row>
    <row r="30" spans="2:10" s="178" customFormat="1" ht="15" customHeight="1">
      <c r="B30" s="221" t="s">
        <v>41</v>
      </c>
      <c r="C30" s="230" t="s">
        <v>386</v>
      </c>
      <c r="D30" s="226"/>
      <c r="E30" s="231">
        <f>E31+E32</f>
        <v>-451685</v>
      </c>
      <c r="F30" s="232"/>
      <c r="G30" s="231">
        <f>G31+G32</f>
        <v>-441410</v>
      </c>
      <c r="H30" s="137"/>
      <c r="I30" s="158">
        <v>-100757</v>
      </c>
      <c r="J30" s="158">
        <v>-101696</v>
      </c>
    </row>
    <row r="31" spans="2:10" s="178" customFormat="1" ht="15" customHeight="1">
      <c r="B31" s="203" t="s">
        <v>42</v>
      </c>
      <c r="C31" s="203"/>
      <c r="D31" s="218"/>
      <c r="E31" s="355">
        <v>-10119</v>
      </c>
      <c r="F31" s="233"/>
      <c r="G31" s="313">
        <v>-12235</v>
      </c>
      <c r="H31" s="159"/>
      <c r="I31" s="116">
        <v>-4021</v>
      </c>
      <c r="J31" s="116">
        <v>-1363</v>
      </c>
    </row>
    <row r="32" spans="2:10" s="178" customFormat="1" ht="15" customHeight="1">
      <c r="B32" s="215" t="s">
        <v>43</v>
      </c>
      <c r="C32" s="215"/>
      <c r="D32" s="215"/>
      <c r="E32" s="355">
        <v>-441566</v>
      </c>
      <c r="F32" s="233"/>
      <c r="G32" s="313">
        <v>-429175</v>
      </c>
      <c r="H32" s="159"/>
      <c r="I32" s="116">
        <v>-96736</v>
      </c>
      <c r="J32" s="116">
        <v>-100333</v>
      </c>
    </row>
    <row r="33" spans="2:10" s="178" customFormat="1" ht="6" customHeight="1">
      <c r="B33" s="215"/>
      <c r="C33" s="215"/>
      <c r="D33" s="215"/>
      <c r="E33" s="234"/>
      <c r="F33" s="233"/>
      <c r="G33" s="234"/>
      <c r="H33" s="159"/>
      <c r="I33" s="116"/>
      <c r="J33" s="116"/>
    </row>
    <row r="34" spans="2:10" s="178" customFormat="1" ht="15" customHeight="1">
      <c r="B34" s="221" t="s">
        <v>340</v>
      </c>
      <c r="C34" s="230" t="s">
        <v>389</v>
      </c>
      <c r="D34" s="226"/>
      <c r="E34" s="231">
        <f>E35+E36+E37</f>
        <v>449717</v>
      </c>
      <c r="F34" s="232"/>
      <c r="G34" s="231">
        <f>G35+G36+G37</f>
        <v>436113</v>
      </c>
      <c r="H34" s="137"/>
      <c r="I34" s="158" t="e">
        <v>#REF!</v>
      </c>
      <c r="J34" s="158" t="e">
        <v>#REF!</v>
      </c>
    </row>
    <row r="35" spans="2:10" s="178" customFormat="1" ht="15" customHeight="1">
      <c r="B35" s="349" t="s">
        <v>413</v>
      </c>
      <c r="C35" s="226" t="s">
        <v>302</v>
      </c>
      <c r="D35" s="215"/>
      <c r="E35" s="314">
        <v>473</v>
      </c>
      <c r="F35" s="233"/>
      <c r="G35" s="314">
        <v>598</v>
      </c>
      <c r="H35" s="159"/>
      <c r="I35" s="116">
        <v>174</v>
      </c>
      <c r="J35" s="116">
        <v>168</v>
      </c>
    </row>
    <row r="36" spans="2:10" s="178" customFormat="1" ht="15" customHeight="1">
      <c r="B36" s="215" t="s">
        <v>45</v>
      </c>
      <c r="C36" s="219"/>
      <c r="D36" s="220"/>
      <c r="E36" s="314">
        <v>7016</v>
      </c>
      <c r="F36" s="233"/>
      <c r="G36" s="314">
        <v>11660</v>
      </c>
      <c r="H36" s="159"/>
      <c r="I36" s="116">
        <v>202</v>
      </c>
      <c r="J36" s="116">
        <v>1301</v>
      </c>
    </row>
    <row r="37" spans="2:10" s="178" customFormat="1" ht="15" customHeight="1">
      <c r="B37" s="215" t="s">
        <v>46</v>
      </c>
      <c r="C37" s="219"/>
      <c r="D37" s="220"/>
      <c r="E37" s="314">
        <v>442228</v>
      </c>
      <c r="F37" s="233"/>
      <c r="G37" s="314">
        <v>423855</v>
      </c>
      <c r="H37" s="159"/>
      <c r="I37" s="116"/>
      <c r="J37" s="116"/>
    </row>
    <row r="38" spans="2:10" s="178" customFormat="1" ht="15" customHeight="1">
      <c r="B38" s="215" t="s">
        <v>307</v>
      </c>
      <c r="C38" s="215"/>
      <c r="D38" s="215"/>
      <c r="E38" s="233">
        <v>0</v>
      </c>
      <c r="F38" s="233"/>
      <c r="G38" s="233">
        <v>0</v>
      </c>
      <c r="H38" s="159"/>
      <c r="I38" s="159">
        <v>0</v>
      </c>
      <c r="J38" s="159">
        <v>0</v>
      </c>
    </row>
    <row r="39" spans="2:10" s="178" customFormat="1" ht="6" customHeight="1">
      <c r="B39" s="215"/>
      <c r="C39" s="215"/>
      <c r="D39" s="215"/>
      <c r="E39" s="234"/>
      <c r="F39" s="233"/>
      <c r="G39" s="234"/>
      <c r="H39" s="159"/>
      <c r="I39" s="116"/>
      <c r="J39" s="116"/>
    </row>
    <row r="40" spans="2:10" s="178" customFormat="1" ht="30" customHeight="1">
      <c r="B40" s="235" t="s">
        <v>309</v>
      </c>
      <c r="C40" s="211"/>
      <c r="D40" s="205"/>
      <c r="E40" s="236">
        <f>E28+E34+E30</f>
        <v>-1761</v>
      </c>
      <c r="F40" s="237"/>
      <c r="G40" s="236">
        <f>G28+G34+G30</f>
        <v>-5297</v>
      </c>
      <c r="H40" s="138"/>
      <c r="I40" s="153" t="e">
        <v>#REF!</v>
      </c>
      <c r="J40" s="153" t="e">
        <v>#REF!</v>
      </c>
    </row>
    <row r="41" spans="2:10" s="178" customFormat="1" ht="6" customHeight="1">
      <c r="B41" s="238"/>
      <c r="C41" s="205"/>
      <c r="D41" s="205"/>
      <c r="E41" s="239"/>
      <c r="F41" s="237"/>
      <c r="G41" s="239"/>
      <c r="H41" s="138"/>
      <c r="I41" s="154"/>
      <c r="J41" s="154"/>
    </row>
    <row r="42" spans="2:10" s="178" customFormat="1" ht="15" customHeight="1">
      <c r="B42" s="221" t="s">
        <v>341</v>
      </c>
      <c r="C42" s="230"/>
      <c r="D42" s="222"/>
      <c r="E42" s="231">
        <f>E44+E43</f>
        <v>70</v>
      </c>
      <c r="F42" s="240"/>
      <c r="G42" s="231">
        <f>G44+G43</f>
        <v>-232</v>
      </c>
      <c r="H42" s="139"/>
      <c r="I42" s="160">
        <v>16</v>
      </c>
      <c r="J42" s="117">
        <v>0</v>
      </c>
    </row>
    <row r="43" spans="2:10" s="178" customFormat="1" ht="15" customHeight="1">
      <c r="B43" s="203" t="s">
        <v>342</v>
      </c>
      <c r="C43" s="203"/>
      <c r="D43" s="218"/>
      <c r="E43" s="315">
        <v>201</v>
      </c>
      <c r="F43" s="233"/>
      <c r="G43" s="315">
        <v>106</v>
      </c>
      <c r="H43" s="159"/>
      <c r="I43" s="163">
        <v>16</v>
      </c>
      <c r="J43" s="164">
        <v>0</v>
      </c>
    </row>
    <row r="44" spans="2:10" s="178" customFormat="1" ht="15" customHeight="1">
      <c r="B44" s="203" t="s">
        <v>44</v>
      </c>
      <c r="C44" s="203"/>
      <c r="D44" s="218"/>
      <c r="E44" s="316">
        <v>-131</v>
      </c>
      <c r="F44" s="241"/>
      <c r="G44" s="316">
        <v>-338</v>
      </c>
      <c r="H44" s="140"/>
      <c r="I44" s="165">
        <v>0</v>
      </c>
      <c r="J44" s="165">
        <v>0</v>
      </c>
    </row>
    <row r="45" spans="2:10" s="178" customFormat="1" ht="15" customHeight="1">
      <c r="B45" s="203" t="s">
        <v>325</v>
      </c>
      <c r="C45" s="203"/>
      <c r="D45" s="218"/>
      <c r="E45" s="216">
        <v>0</v>
      </c>
      <c r="F45" s="241"/>
      <c r="G45" s="216">
        <v>0</v>
      </c>
      <c r="H45" s="140"/>
      <c r="I45" s="165">
        <v>0</v>
      </c>
      <c r="J45" s="165">
        <v>0</v>
      </c>
    </row>
    <row r="46" spans="2:10" s="178" customFormat="1" ht="5.45" customHeight="1">
      <c r="B46" s="203"/>
      <c r="C46" s="203"/>
      <c r="D46" s="218"/>
      <c r="E46" s="125"/>
      <c r="F46" s="229"/>
      <c r="G46" s="125"/>
      <c r="H46" s="136"/>
      <c r="I46" s="114"/>
      <c r="J46" s="114"/>
    </row>
    <row r="47" spans="2:10" s="178" customFormat="1" ht="15" customHeight="1">
      <c r="B47" s="211" t="s">
        <v>310</v>
      </c>
      <c r="C47" s="211"/>
      <c r="D47" s="205"/>
      <c r="E47" s="236">
        <f>E40+E42</f>
        <v>-1691</v>
      </c>
      <c r="F47" s="237"/>
      <c r="G47" s="236">
        <f>G40+G42</f>
        <v>-5529</v>
      </c>
      <c r="H47" s="236">
        <f>H40+H42</f>
        <v>0</v>
      </c>
      <c r="I47" s="236" t="e">
        <f>I40+I42</f>
        <v>#REF!</v>
      </c>
      <c r="J47" s="236" t="e">
        <f>J40+J42</f>
        <v>#REF!</v>
      </c>
    </row>
    <row r="48" spans="2:10" s="178" customFormat="1" ht="15" customHeight="1">
      <c r="B48" s="215" t="s">
        <v>311</v>
      </c>
      <c r="C48" s="215"/>
      <c r="D48" s="215"/>
      <c r="E48" s="216">
        <v>0</v>
      </c>
      <c r="F48" s="241"/>
      <c r="G48" s="216">
        <v>0</v>
      </c>
      <c r="H48" s="140"/>
      <c r="I48" s="119">
        <v>0</v>
      </c>
      <c r="J48" s="119">
        <v>0</v>
      </c>
    </row>
    <row r="49" spans="1:10" s="178" customFormat="1" ht="5.45" customHeight="1">
      <c r="B49" s="203"/>
      <c r="C49" s="203"/>
      <c r="D49" s="218"/>
      <c r="E49" s="125"/>
      <c r="F49" s="229"/>
      <c r="G49" s="125"/>
      <c r="H49" s="136"/>
      <c r="I49" s="114"/>
      <c r="J49" s="114"/>
    </row>
    <row r="50" spans="1:10" s="178" customFormat="1" ht="15" customHeight="1">
      <c r="B50" s="211" t="s">
        <v>312</v>
      </c>
      <c r="C50" s="268" t="s">
        <v>390</v>
      </c>
      <c r="D50" s="212"/>
      <c r="E50" s="236">
        <f>E47</f>
        <v>-1691</v>
      </c>
      <c r="F50" s="237"/>
      <c r="G50" s="236">
        <f>G47</f>
        <v>-5529</v>
      </c>
      <c r="H50" s="138"/>
      <c r="I50" s="153" t="e">
        <v>#REF!</v>
      </c>
      <c r="J50" s="153" t="e">
        <v>#REF!</v>
      </c>
    </row>
    <row r="51" spans="1:10" ht="15" customHeight="1">
      <c r="B51" s="161" t="s">
        <v>289</v>
      </c>
      <c r="C51" s="161"/>
      <c r="D51" s="161"/>
      <c r="E51" s="114"/>
      <c r="F51" s="136"/>
      <c r="G51" s="114"/>
      <c r="H51" s="136"/>
      <c r="I51" s="114"/>
      <c r="J51" s="114"/>
    </row>
    <row r="52" spans="1:10" ht="15" customHeight="1">
      <c r="B52" s="161"/>
      <c r="C52" s="161"/>
      <c r="D52" s="161"/>
      <c r="E52" s="114"/>
      <c r="F52" s="136"/>
      <c r="G52" s="114"/>
      <c r="H52" s="136"/>
      <c r="I52" s="114"/>
      <c r="J52" s="114"/>
    </row>
    <row r="53" spans="1:10" ht="15" customHeight="1">
      <c r="B53" s="161"/>
      <c r="C53" s="161"/>
      <c r="D53" s="161"/>
      <c r="E53" s="114"/>
      <c r="F53" s="136"/>
      <c r="G53" s="114"/>
      <c r="H53" s="136"/>
      <c r="I53" s="114"/>
      <c r="J53" s="114"/>
    </row>
    <row r="54" spans="1:10" ht="15" customHeight="1">
      <c r="B54" s="193"/>
      <c r="C54" s="193"/>
      <c r="D54" s="193"/>
      <c r="E54" s="194"/>
      <c r="F54" s="195"/>
      <c r="G54" s="194"/>
      <c r="H54" s="195"/>
      <c r="I54" s="194"/>
      <c r="J54" s="194"/>
    </row>
    <row r="55" spans="1:10" ht="15" customHeight="1">
      <c r="B55" s="184"/>
      <c r="C55" s="185"/>
      <c r="D55" s="185"/>
      <c r="E55" s="185"/>
      <c r="F55" s="146"/>
      <c r="G55" s="185"/>
      <c r="H55" s="146"/>
      <c r="I55" s="185"/>
      <c r="J55" s="185"/>
    </row>
    <row r="56" spans="1:10" ht="15.75" customHeight="1">
      <c r="B56" s="366" t="s">
        <v>349</v>
      </c>
      <c r="C56" s="366"/>
      <c r="D56" s="175"/>
      <c r="E56" s="371" t="s">
        <v>24</v>
      </c>
      <c r="F56" s="371"/>
      <c r="G56" s="371"/>
      <c r="H56" s="141"/>
    </row>
    <row r="57" spans="1:10" ht="15.75" customHeight="1">
      <c r="B57" s="368" t="s">
        <v>314</v>
      </c>
      <c r="C57" s="368"/>
      <c r="D57" s="176"/>
      <c r="E57" s="372" t="s">
        <v>25</v>
      </c>
      <c r="F57" s="372"/>
      <c r="G57" s="372"/>
      <c r="H57" s="142"/>
    </row>
    <row r="58" spans="1:10" ht="15.75" customHeight="1">
      <c r="A58" s="186"/>
      <c r="B58" s="368" t="s">
        <v>350</v>
      </c>
      <c r="C58" s="368"/>
      <c r="D58" s="177"/>
      <c r="E58" s="373" t="s">
        <v>26</v>
      </c>
      <c r="F58" s="373"/>
      <c r="G58" s="373"/>
      <c r="H58" s="143"/>
    </row>
    <row r="59" spans="1:10">
      <c r="A59" s="186"/>
      <c r="B59" s="196"/>
      <c r="C59" s="196"/>
      <c r="D59" s="197"/>
      <c r="E59" s="196"/>
      <c r="F59" s="198"/>
      <c r="G59" s="196"/>
      <c r="H59" s="198"/>
      <c r="I59" s="196"/>
      <c r="J59" s="196"/>
    </row>
  </sheetData>
  <mergeCells count="12">
    <mergeCell ref="B2:G2"/>
    <mergeCell ref="B3:G3"/>
    <mergeCell ref="B4:G4"/>
    <mergeCell ref="B5:G5"/>
    <mergeCell ref="B6:G6"/>
    <mergeCell ref="B19:C19"/>
    <mergeCell ref="E56:G56"/>
    <mergeCell ref="E57:G57"/>
    <mergeCell ref="E58:G58"/>
    <mergeCell ref="B56:C56"/>
    <mergeCell ref="B57:C57"/>
    <mergeCell ref="B58:C58"/>
  </mergeCells>
  <printOptions horizontalCentered="1"/>
  <pageMargins left="0.19685039370078741" right="0.19685039370078741" top="0.39370078740157483" bottom="0" header="0" footer="0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O73"/>
  <sheetViews>
    <sheetView showGridLines="0" topLeftCell="B17" zoomScaleNormal="100" workbookViewId="0">
      <selection activeCell="F55" sqref="F55"/>
    </sheetView>
  </sheetViews>
  <sheetFormatPr defaultColWidth="9.140625" defaultRowHeight="12"/>
  <cols>
    <col min="1" max="1" width="4.7109375" style="294" customWidth="1"/>
    <col min="2" max="2" width="2.85546875" style="294" customWidth="1"/>
    <col min="3" max="3" width="40.7109375" style="293" customWidth="1"/>
    <col min="4" max="4" width="5.7109375" style="128" customWidth="1"/>
    <col min="5" max="5" width="1.42578125" style="294" customWidth="1"/>
    <col min="6" max="7" width="15.7109375" style="294" customWidth="1"/>
    <col min="8" max="16384" width="9.140625" style="294"/>
  </cols>
  <sheetData>
    <row r="1" spans="2:10" hidden="1">
      <c r="B1" s="294">
        <v>20</v>
      </c>
      <c r="C1" s="293">
        <v>270</v>
      </c>
      <c r="D1" s="128">
        <v>40</v>
      </c>
      <c r="E1" s="294">
        <v>10</v>
      </c>
      <c r="F1" s="294">
        <v>100</v>
      </c>
      <c r="G1" s="294">
        <v>100</v>
      </c>
    </row>
    <row r="2" spans="2:10" s="299" customFormat="1" ht="15" customHeight="1">
      <c r="B2" s="382" t="s">
        <v>0</v>
      </c>
      <c r="C2" s="382"/>
      <c r="D2" s="382"/>
      <c r="E2" s="382"/>
      <c r="F2" s="382"/>
      <c r="G2" s="382"/>
    </row>
    <row r="3" spans="2:10" s="299" customFormat="1" ht="15" customHeight="1">
      <c r="B3" s="383" t="s">
        <v>1</v>
      </c>
      <c r="C3" s="383"/>
      <c r="D3" s="383"/>
      <c r="E3" s="383"/>
      <c r="F3" s="383"/>
      <c r="G3" s="383"/>
    </row>
    <row r="4" spans="2:10" s="299" customFormat="1" ht="15" customHeight="1">
      <c r="B4" s="384" t="s">
        <v>339</v>
      </c>
      <c r="C4" s="384"/>
      <c r="D4" s="384"/>
      <c r="E4" s="384"/>
      <c r="F4" s="384"/>
      <c r="G4" s="384"/>
    </row>
    <row r="5" spans="2:10" s="299" customFormat="1" ht="12.95" customHeight="1">
      <c r="B5" s="385" t="s">
        <v>418</v>
      </c>
      <c r="C5" s="385"/>
      <c r="D5" s="385"/>
      <c r="E5" s="385"/>
      <c r="F5" s="385"/>
      <c r="G5" s="385"/>
    </row>
    <row r="6" spans="2:10" s="299" customFormat="1" ht="12.95" customHeight="1">
      <c r="B6" s="386" t="s">
        <v>3</v>
      </c>
      <c r="C6" s="386"/>
      <c r="D6" s="386"/>
      <c r="E6" s="386"/>
      <c r="F6" s="386"/>
      <c r="G6" s="386"/>
    </row>
    <row r="7" spans="2:10" ht="3" customHeight="1">
      <c r="B7" s="246"/>
      <c r="C7" s="246"/>
      <c r="D7" s="246"/>
      <c r="E7" s="246"/>
      <c r="F7" s="246"/>
      <c r="G7" s="246"/>
      <c r="H7" s="278"/>
    </row>
    <row r="8" spans="2:10" s="278" customFormat="1" ht="12.75">
      <c r="B8" s="247"/>
      <c r="C8" s="247"/>
      <c r="D8" s="268" t="s">
        <v>5</v>
      </c>
      <c r="E8" s="205"/>
      <c r="F8" s="248">
        <v>45657</v>
      </c>
      <c r="G8" s="248">
        <v>45291</v>
      </c>
    </row>
    <row r="9" spans="2:10" s="278" customFormat="1" ht="3" customHeight="1">
      <c r="B9" s="284"/>
      <c r="C9" s="284"/>
      <c r="D9" s="249"/>
      <c r="F9" s="300"/>
      <c r="G9" s="300"/>
    </row>
    <row r="10" spans="2:10" s="278" customFormat="1" ht="12.75">
      <c r="B10" s="211" t="s">
        <v>286</v>
      </c>
      <c r="C10" s="211"/>
      <c r="D10" s="268" t="s">
        <v>390</v>
      </c>
      <c r="E10" s="205"/>
      <c r="F10" s="244">
        <f>DRE!E50</f>
        <v>-1691</v>
      </c>
      <c r="G10" s="244">
        <f>DRE!G50</f>
        <v>-5529</v>
      </c>
    </row>
    <row r="11" spans="2:10" s="278" customFormat="1" ht="12.75">
      <c r="B11" s="284" t="s">
        <v>402</v>
      </c>
      <c r="C11" s="284"/>
      <c r="D11" s="250"/>
      <c r="E11" s="287"/>
      <c r="F11" s="301"/>
      <c r="G11" s="301"/>
    </row>
    <row r="12" spans="2:10" s="278" customFormat="1" ht="12.75">
      <c r="B12" s="303" t="s">
        <v>401</v>
      </c>
      <c r="C12" s="287"/>
      <c r="D12" s="250"/>
      <c r="E12" s="287"/>
      <c r="F12" s="301"/>
      <c r="G12" s="301"/>
    </row>
    <row r="13" spans="2:10" s="278" customFormat="1" ht="12.75">
      <c r="B13" s="287"/>
      <c r="C13" s="287" t="s">
        <v>267</v>
      </c>
      <c r="D13" s="250"/>
      <c r="E13" s="287"/>
      <c r="F13" s="301">
        <v>1615</v>
      </c>
      <c r="G13" s="301">
        <v>1618</v>
      </c>
      <c r="H13" s="304"/>
      <c r="J13" s="304"/>
    </row>
    <row r="14" spans="2:10" s="278" customFormat="1" ht="12.75">
      <c r="B14" s="287"/>
      <c r="C14" s="287" t="s">
        <v>317</v>
      </c>
      <c r="D14" s="250"/>
      <c r="E14" s="287"/>
      <c r="F14" s="301">
        <v>-592</v>
      </c>
      <c r="G14" s="301">
        <v>-120</v>
      </c>
      <c r="I14" s="304"/>
      <c r="J14" s="304"/>
    </row>
    <row r="15" spans="2:10" s="278" customFormat="1" ht="12.75">
      <c r="B15" s="287"/>
      <c r="C15" s="305" t="s">
        <v>326</v>
      </c>
      <c r="D15" s="250"/>
      <c r="E15" s="287"/>
      <c r="F15" s="301">
        <v>0</v>
      </c>
      <c r="G15" s="301">
        <v>0</v>
      </c>
      <c r="I15" s="304"/>
    </row>
    <row r="16" spans="2:10" s="278" customFormat="1" ht="12.75">
      <c r="B16" s="287"/>
      <c r="C16" s="306" t="s">
        <v>268</v>
      </c>
      <c r="D16" s="250"/>
      <c r="E16" s="287"/>
      <c r="F16" s="301">
        <v>-243</v>
      </c>
      <c r="G16" s="301">
        <v>-804</v>
      </c>
    </row>
    <row r="17" spans="1:8" s="278" customFormat="1" ht="12.75">
      <c r="B17" s="375" t="s">
        <v>414</v>
      </c>
      <c r="C17" s="375"/>
      <c r="D17" s="375"/>
      <c r="E17" s="287"/>
      <c r="F17" s="244">
        <f>SUM(F10:F16)</f>
        <v>-911</v>
      </c>
      <c r="G17" s="244">
        <f>SUM(G10:G16)</f>
        <v>-4835</v>
      </c>
    </row>
    <row r="18" spans="1:8" s="278" customFormat="1" ht="12.75">
      <c r="B18" s="303" t="s">
        <v>269</v>
      </c>
      <c r="C18" s="287"/>
      <c r="D18" s="250"/>
      <c r="E18" s="287"/>
      <c r="F18" s="301"/>
      <c r="G18" s="301">
        <v>0</v>
      </c>
    </row>
    <row r="19" spans="1:8" s="278" customFormat="1" ht="15" customHeight="1">
      <c r="B19" s="287"/>
      <c r="C19" s="306" t="s">
        <v>270</v>
      </c>
      <c r="D19" s="250"/>
      <c r="E19" s="287"/>
      <c r="F19" s="351">
        <v>-83.030059999999992</v>
      </c>
      <c r="G19" s="301">
        <v>-29</v>
      </c>
    </row>
    <row r="20" spans="1:8" s="278" customFormat="1" ht="12.75">
      <c r="B20" s="287"/>
      <c r="C20" s="306" t="s">
        <v>271</v>
      </c>
      <c r="D20" s="250"/>
      <c r="E20" s="287"/>
      <c r="F20" s="351">
        <v>-172.16336000000001</v>
      </c>
      <c r="G20" s="301">
        <v>0</v>
      </c>
    </row>
    <row r="21" spans="1:8" s="278" customFormat="1" ht="12.75">
      <c r="B21" s="287"/>
      <c r="C21" s="306" t="s">
        <v>388</v>
      </c>
      <c r="D21" s="252"/>
      <c r="E21" s="287"/>
      <c r="F21" s="351">
        <v>-224</v>
      </c>
      <c r="G21" s="301">
        <v>0</v>
      </c>
    </row>
    <row r="22" spans="1:8" s="278" customFormat="1" ht="12.75">
      <c r="B22" s="287"/>
      <c r="C22" s="306" t="s">
        <v>327</v>
      </c>
      <c r="D22" s="250"/>
      <c r="E22" s="287"/>
      <c r="F22" s="351">
        <v>292</v>
      </c>
      <c r="G22" s="329">
        <v>771</v>
      </c>
    </row>
    <row r="23" spans="1:8" s="278" customFormat="1" ht="12.75">
      <c r="B23" s="287"/>
      <c r="C23" s="306" t="s">
        <v>313</v>
      </c>
      <c r="D23" s="250"/>
      <c r="E23" s="287"/>
      <c r="F23" s="351">
        <f>-3-69</f>
        <v>-72</v>
      </c>
      <c r="G23" s="301">
        <v>-494</v>
      </c>
    </row>
    <row r="24" spans="1:8" s="278" customFormat="1" ht="12.75">
      <c r="B24" s="287"/>
      <c r="C24" s="306" t="s">
        <v>346</v>
      </c>
      <c r="D24" s="250"/>
      <c r="E24" s="287"/>
      <c r="F24" s="351">
        <v>5376</v>
      </c>
      <c r="G24" s="301">
        <v>-5376</v>
      </c>
    </row>
    <row r="25" spans="1:8" s="278" customFormat="1" ht="15" customHeight="1">
      <c r="B25" s="287"/>
      <c r="C25" s="306" t="s">
        <v>419</v>
      </c>
      <c r="D25" s="250"/>
      <c r="E25" s="287"/>
      <c r="F25" s="351">
        <v>-24.664360000000002</v>
      </c>
      <c r="G25" s="301">
        <v>0</v>
      </c>
    </row>
    <row r="26" spans="1:8" s="278" customFormat="1" ht="12.75">
      <c r="B26" s="287"/>
      <c r="C26" s="306" t="s">
        <v>12</v>
      </c>
      <c r="D26" s="250"/>
      <c r="E26" s="287"/>
      <c r="F26" s="351">
        <v>0</v>
      </c>
      <c r="G26" s="301">
        <v>0</v>
      </c>
    </row>
    <row r="27" spans="1:8" s="278" customFormat="1" ht="12.75">
      <c r="B27" s="303" t="s">
        <v>272</v>
      </c>
      <c r="C27" s="306"/>
      <c r="D27" s="250"/>
      <c r="E27" s="287"/>
      <c r="F27" s="351"/>
      <c r="G27" s="301"/>
    </row>
    <row r="28" spans="1:8" s="278" customFormat="1" ht="12.75">
      <c r="A28" s="279"/>
      <c r="B28" s="307"/>
      <c r="C28" s="306" t="s">
        <v>9</v>
      </c>
      <c r="D28" s="253"/>
      <c r="E28" s="307"/>
      <c r="F28" s="351">
        <v>-2358</v>
      </c>
      <c r="G28" s="301">
        <v>2884</v>
      </c>
    </row>
    <row r="29" spans="1:8" s="278" customFormat="1" ht="12.75">
      <c r="A29" s="279"/>
      <c r="B29" s="307"/>
      <c r="C29" s="306" t="s">
        <v>10</v>
      </c>
      <c r="D29" s="253"/>
      <c r="E29" s="307"/>
      <c r="F29" s="351">
        <v>6732</v>
      </c>
      <c r="G29" s="301">
        <v>19218</v>
      </c>
    </row>
    <row r="30" spans="1:8" s="278" customFormat="1" ht="12.75">
      <c r="A30" s="279"/>
      <c r="B30" s="307"/>
      <c r="C30" s="306" t="s">
        <v>421</v>
      </c>
      <c r="D30" s="253"/>
      <c r="E30" s="307"/>
      <c r="F30" s="351">
        <v>791</v>
      </c>
      <c r="G30" s="301"/>
    </row>
    <row r="31" spans="1:8" s="279" customFormat="1" ht="12.75">
      <c r="B31" s="307"/>
      <c r="C31" s="306" t="s">
        <v>315</v>
      </c>
      <c r="D31" s="253"/>
      <c r="E31" s="307"/>
      <c r="F31" s="351">
        <v>5950</v>
      </c>
      <c r="G31" s="301">
        <v>-312</v>
      </c>
    </row>
    <row r="32" spans="1:8" s="279" customFormat="1" ht="15" customHeight="1">
      <c r="B32" s="307"/>
      <c r="C32" s="306" t="s">
        <v>273</v>
      </c>
      <c r="D32" s="253"/>
      <c r="E32" s="307">
        <v>192797</v>
      </c>
      <c r="F32" s="351">
        <v>179.71654999999998</v>
      </c>
      <c r="G32" s="301">
        <f>-115+1</f>
        <v>-114</v>
      </c>
      <c r="H32" s="307"/>
    </row>
    <row r="33" spans="2:10" s="279" customFormat="1" ht="0.95" customHeight="1">
      <c r="B33" s="307"/>
      <c r="C33" s="308"/>
      <c r="D33" s="253"/>
      <c r="E33" s="307"/>
      <c r="F33" s="302"/>
      <c r="G33" s="302"/>
    </row>
    <row r="34" spans="2:10" s="279" customFormat="1" ht="16.149999999999999" customHeight="1">
      <c r="B34" s="375" t="s">
        <v>274</v>
      </c>
      <c r="C34" s="375"/>
      <c r="D34" s="375"/>
      <c r="E34" s="205"/>
      <c r="F34" s="244">
        <f>SUM(F17:F32)</f>
        <v>15475.858770000001</v>
      </c>
      <c r="G34" s="244">
        <f>SUM(G17:G32)</f>
        <v>11713</v>
      </c>
      <c r="H34" s="283"/>
    </row>
    <row r="35" spans="2:10" s="279" customFormat="1" ht="16.149999999999999" hidden="1" customHeight="1">
      <c r="B35" s="211" t="s">
        <v>46</v>
      </c>
      <c r="C35" s="211"/>
      <c r="D35" s="268"/>
      <c r="E35" s="205">
        <v>192797</v>
      </c>
      <c r="F35" s="244">
        <v>181353</v>
      </c>
      <c r="G35" s="244">
        <v>181353</v>
      </c>
    </row>
    <row r="36" spans="2:10" s="279" customFormat="1" ht="12.75">
      <c r="B36" s="309" t="s">
        <v>275</v>
      </c>
      <c r="C36" s="307"/>
      <c r="D36" s="253"/>
      <c r="E36" s="307"/>
      <c r="F36" s="302"/>
      <c r="G36" s="302"/>
    </row>
    <row r="37" spans="2:10" s="279" customFormat="1" ht="15" customHeight="1">
      <c r="B37" s="309"/>
      <c r="C37" s="307" t="s">
        <v>304</v>
      </c>
      <c r="D37" s="226"/>
      <c r="E37" s="219"/>
      <c r="F37" s="351">
        <v>61017.100630000001</v>
      </c>
      <c r="G37" s="301">
        <v>-89105</v>
      </c>
      <c r="J37" s="283"/>
    </row>
    <row r="38" spans="2:10" s="279" customFormat="1" ht="12.75">
      <c r="B38" s="309"/>
      <c r="C38" s="306" t="s">
        <v>305</v>
      </c>
      <c r="D38" s="253"/>
      <c r="E38" s="307"/>
      <c r="F38" s="351">
        <v>595.24685999999997</v>
      </c>
      <c r="G38" s="301">
        <v>-15</v>
      </c>
      <c r="J38" s="283"/>
    </row>
    <row r="39" spans="2:10" s="279" customFormat="1" ht="12.75">
      <c r="B39" s="375" t="s">
        <v>276</v>
      </c>
      <c r="C39" s="375"/>
      <c r="D39" s="254" t="s">
        <v>391</v>
      </c>
      <c r="E39" s="205"/>
      <c r="F39" s="244">
        <f>SUM(F36:F38)</f>
        <v>61612.34749</v>
      </c>
      <c r="G39" s="244">
        <f>SUM(G36:G38)</f>
        <v>-89120</v>
      </c>
    </row>
    <row r="40" spans="2:10" s="279" customFormat="1" ht="0.95" customHeight="1">
      <c r="B40" s="307"/>
      <c r="C40" s="307"/>
      <c r="D40" s="253"/>
      <c r="E40" s="307"/>
      <c r="F40" s="302"/>
      <c r="G40" s="302"/>
    </row>
    <row r="41" spans="2:10" s="279" customFormat="1" ht="12.75">
      <c r="B41" s="309"/>
      <c r="C41" s="307" t="s">
        <v>383</v>
      </c>
      <c r="D41" s="253"/>
      <c r="E41" s="307">
        <v>46</v>
      </c>
      <c r="F41" s="251">
        <v>0</v>
      </c>
      <c r="G41" s="251">
        <v>0</v>
      </c>
    </row>
    <row r="42" spans="2:10" s="279" customFormat="1" ht="12.75">
      <c r="B42" s="309"/>
      <c r="C42" s="307" t="s">
        <v>277</v>
      </c>
      <c r="D42" s="253"/>
      <c r="E42" s="307"/>
      <c r="F42" s="251">
        <v>0</v>
      </c>
      <c r="G42" s="251">
        <v>0</v>
      </c>
    </row>
    <row r="43" spans="2:10" s="279" customFormat="1" ht="0.95" customHeight="1">
      <c r="B43" s="309"/>
      <c r="C43" s="307"/>
      <c r="D43" s="253"/>
      <c r="E43" s="307"/>
      <c r="F43" s="302"/>
      <c r="G43" s="302"/>
    </row>
    <row r="44" spans="2:10" s="279" customFormat="1" ht="29.25" customHeight="1">
      <c r="B44" s="377" t="s">
        <v>408</v>
      </c>
      <c r="C44" s="377"/>
      <c r="D44" s="377"/>
      <c r="E44" s="205"/>
      <c r="F44" s="244">
        <f>SUM(F40:F43)</f>
        <v>0</v>
      </c>
      <c r="G44" s="244">
        <f>SUM(G40:G43)</f>
        <v>0</v>
      </c>
    </row>
    <row r="45" spans="2:10" s="279" customFormat="1" ht="0.95" customHeight="1">
      <c r="B45" s="307"/>
      <c r="C45" s="307"/>
      <c r="D45" s="253"/>
      <c r="E45" s="307"/>
      <c r="F45" s="302"/>
      <c r="G45" s="302"/>
    </row>
    <row r="46" spans="2:10" s="279" customFormat="1" ht="12.75">
      <c r="B46" s="309" t="s">
        <v>278</v>
      </c>
      <c r="C46" s="307"/>
      <c r="D46" s="253"/>
      <c r="E46" s="307"/>
      <c r="F46" s="302"/>
      <c r="G46" s="251">
        <v>0</v>
      </c>
    </row>
    <row r="47" spans="2:10" s="279" customFormat="1" ht="12.75">
      <c r="B47" s="307"/>
      <c r="C47" s="307" t="s">
        <v>279</v>
      </c>
      <c r="D47" s="253"/>
      <c r="E47" s="307"/>
      <c r="F47" s="251"/>
      <c r="G47" s="251">
        <v>0</v>
      </c>
    </row>
    <row r="48" spans="2:10" s="279" customFormat="1" ht="12.75">
      <c r="B48" s="307"/>
      <c r="C48" s="306" t="s">
        <v>280</v>
      </c>
      <c r="D48" s="292" t="s">
        <v>348</v>
      </c>
      <c r="E48" s="307"/>
      <c r="F48" s="302">
        <v>1253</v>
      </c>
      <c r="G48" s="302">
        <v>704</v>
      </c>
    </row>
    <row r="49" spans="2:8" s="279" customFormat="1" ht="12.75">
      <c r="B49" s="307"/>
      <c r="C49" s="306" t="s">
        <v>16</v>
      </c>
      <c r="D49" s="356" t="s">
        <v>425</v>
      </c>
      <c r="E49" s="284"/>
      <c r="F49" s="302">
        <v>-61915</v>
      </c>
      <c r="G49" s="302">
        <v>87468</v>
      </c>
    </row>
    <row r="50" spans="2:8" s="279" customFormat="1" ht="12.75">
      <c r="B50" s="307"/>
      <c r="C50" s="323" t="s">
        <v>405</v>
      </c>
      <c r="D50" s="356"/>
      <c r="E50" s="284"/>
      <c r="F50" s="307"/>
      <c r="G50" s="251">
        <v>0</v>
      </c>
    </row>
    <row r="51" spans="2:8" s="279" customFormat="1" ht="15" customHeight="1">
      <c r="B51" s="307"/>
      <c r="C51" s="306" t="s">
        <v>318</v>
      </c>
      <c r="D51" s="292"/>
      <c r="E51" s="307"/>
      <c r="F51" s="302">
        <v>-790</v>
      </c>
      <c r="G51" s="302">
        <v>549</v>
      </c>
    </row>
    <row r="52" spans="2:8" s="278" customFormat="1" ht="0.95" customHeight="1">
      <c r="B52" s="287"/>
      <c r="C52" s="306"/>
      <c r="D52" s="250"/>
      <c r="E52" s="287"/>
      <c r="F52" s="302"/>
      <c r="G52" s="302"/>
    </row>
    <row r="53" spans="2:8" s="278" customFormat="1" ht="28.5" customHeight="1">
      <c r="B53" s="377" t="s">
        <v>409</v>
      </c>
      <c r="C53" s="377"/>
      <c r="D53" s="377"/>
      <c r="E53" s="205"/>
      <c r="F53" s="244">
        <f>SUM(F47:F52)</f>
        <v>-61452</v>
      </c>
      <c r="G53" s="244">
        <f>SUM(G47:G52)</f>
        <v>88721</v>
      </c>
    </row>
    <row r="54" spans="2:8" s="278" customFormat="1" ht="3" customHeight="1">
      <c r="B54" s="287"/>
      <c r="C54" s="287"/>
      <c r="D54" s="250"/>
      <c r="E54" s="287"/>
      <c r="F54" s="302"/>
      <c r="G54" s="302"/>
    </row>
    <row r="55" spans="2:8" s="278" customFormat="1" ht="24" customHeight="1">
      <c r="B55" s="377" t="s">
        <v>281</v>
      </c>
      <c r="C55" s="377"/>
      <c r="D55" s="268" t="s">
        <v>290</v>
      </c>
      <c r="E55" s="205"/>
      <c r="F55" s="244">
        <f>F34+F39+F44+F53</f>
        <v>15636.206260000006</v>
      </c>
      <c r="G55" s="244">
        <f>G34+G39+G44+G53</f>
        <v>11314</v>
      </c>
      <c r="H55" s="304"/>
    </row>
    <row r="56" spans="2:8" s="278" customFormat="1" ht="12.75">
      <c r="B56" s="303" t="s">
        <v>8</v>
      </c>
      <c r="C56" s="287"/>
      <c r="D56" s="250"/>
      <c r="E56" s="287"/>
      <c r="F56" s="302"/>
      <c r="G56" s="302"/>
    </row>
    <row r="57" spans="2:8" s="278" customFormat="1" ht="12.75" customHeight="1">
      <c r="B57" s="307"/>
      <c r="C57" s="307" t="s">
        <v>282</v>
      </c>
      <c r="D57" s="328"/>
      <c r="E57" s="307"/>
      <c r="F57" s="302">
        <v>37988</v>
      </c>
      <c r="G57" s="302">
        <v>26674</v>
      </c>
    </row>
    <row r="58" spans="2:8" s="279" customFormat="1" ht="12.75" customHeight="1">
      <c r="B58" s="307"/>
      <c r="C58" s="307" t="s">
        <v>283</v>
      </c>
      <c r="D58" s="253"/>
      <c r="E58" s="307"/>
      <c r="F58" s="302">
        <f>BP!C9</f>
        <v>53624</v>
      </c>
      <c r="G58" s="302">
        <f>BP!D9</f>
        <v>37988</v>
      </c>
      <c r="H58" s="283"/>
    </row>
    <row r="59" spans="2:8" s="279" customFormat="1" ht="0.95" customHeight="1">
      <c r="B59" s="307"/>
      <c r="C59" s="307"/>
      <c r="D59" s="253"/>
      <c r="E59" s="307"/>
      <c r="F59" s="302"/>
      <c r="G59" s="302"/>
    </row>
    <row r="60" spans="2:8" s="279" customFormat="1" ht="26.25" customHeight="1">
      <c r="B60" s="377" t="s">
        <v>281</v>
      </c>
      <c r="C60" s="377"/>
      <c r="D60" s="268" t="s">
        <v>290</v>
      </c>
      <c r="E60" s="205"/>
      <c r="F60" s="244">
        <f>F58-F57</f>
        <v>15636</v>
      </c>
      <c r="G60" s="244">
        <f>G58-G57</f>
        <v>11314</v>
      </c>
    </row>
    <row r="61" spans="2:8" s="279" customFormat="1" ht="0.95" customHeight="1">
      <c r="B61" s="307"/>
      <c r="C61" s="307"/>
      <c r="D61" s="253"/>
      <c r="E61" s="307"/>
      <c r="F61" s="307"/>
      <c r="G61" s="244">
        <v>2785</v>
      </c>
    </row>
    <row r="62" spans="2:8" s="279" customFormat="1" ht="12.75">
      <c r="B62" s="310" t="s">
        <v>289</v>
      </c>
      <c r="C62" s="310"/>
      <c r="D62" s="297"/>
      <c r="E62" s="310"/>
      <c r="F62" s="310"/>
    </row>
    <row r="63" spans="2:8" s="278" customFormat="1" ht="12.75">
      <c r="B63" s="311"/>
      <c r="C63" s="311"/>
      <c r="D63" s="298"/>
      <c r="E63" s="298"/>
      <c r="F63" s="320"/>
      <c r="G63" s="298"/>
    </row>
    <row r="64" spans="2:8" s="278" customFormat="1" ht="12.75">
      <c r="B64" s="311"/>
      <c r="C64" s="311"/>
      <c r="D64" s="298"/>
      <c r="E64" s="298"/>
      <c r="F64" s="357"/>
      <c r="G64" s="298"/>
    </row>
    <row r="65" spans="3:15">
      <c r="D65" s="381"/>
      <c r="E65" s="381"/>
      <c r="F65" s="381"/>
      <c r="G65" s="381"/>
    </row>
    <row r="66" spans="3:15" ht="13.5" customHeight="1">
      <c r="C66" s="326" t="s">
        <v>395</v>
      </c>
      <c r="D66" s="378" t="s">
        <v>24</v>
      </c>
      <c r="E66" s="378"/>
      <c r="F66" s="378"/>
      <c r="G66" s="378"/>
    </row>
    <row r="67" spans="3:15" ht="13.5" customHeight="1">
      <c r="C67" s="327" t="s">
        <v>394</v>
      </c>
      <c r="D67" s="379" t="s">
        <v>412</v>
      </c>
      <c r="E67" s="380"/>
      <c r="F67" s="380"/>
      <c r="G67" s="380"/>
    </row>
    <row r="68" spans="3:15" ht="12.95" customHeight="1">
      <c r="C68" s="327" t="s">
        <v>396</v>
      </c>
      <c r="D68" s="380" t="s">
        <v>26</v>
      </c>
      <c r="E68" s="380"/>
      <c r="F68" s="380"/>
      <c r="G68" s="380"/>
    </row>
    <row r="71" spans="3:15" ht="15.75">
      <c r="L71" s="366"/>
      <c r="M71" s="366"/>
      <c r="N71" s="366"/>
      <c r="O71" s="366"/>
    </row>
    <row r="72" spans="3:15" ht="15.75">
      <c r="L72" s="368"/>
      <c r="M72" s="368"/>
      <c r="N72" s="368"/>
      <c r="O72" s="368"/>
    </row>
    <row r="73" spans="3:15" ht="15.75">
      <c r="L73" s="376"/>
      <c r="M73" s="376"/>
      <c r="N73" s="376"/>
      <c r="O73" s="376"/>
    </row>
  </sheetData>
  <sheetProtection selectLockedCells="1" selectUnlockedCells="1"/>
  <mergeCells count="19">
    <mergeCell ref="B2:G2"/>
    <mergeCell ref="B3:G3"/>
    <mergeCell ref="B4:G4"/>
    <mergeCell ref="B5:G5"/>
    <mergeCell ref="B6:G6"/>
    <mergeCell ref="B17:D17"/>
    <mergeCell ref="L71:O71"/>
    <mergeCell ref="L72:O72"/>
    <mergeCell ref="L73:O73"/>
    <mergeCell ref="B60:C60"/>
    <mergeCell ref="D66:G66"/>
    <mergeCell ref="D67:G67"/>
    <mergeCell ref="D68:G68"/>
    <mergeCell ref="D65:G65"/>
    <mergeCell ref="B44:D44"/>
    <mergeCell ref="B39:C39"/>
    <mergeCell ref="B34:D34"/>
    <mergeCell ref="B53:D53"/>
    <mergeCell ref="B55:C55"/>
  </mergeCells>
  <dataValidations count="1">
    <dataValidation type="whole" allowBlank="1" showErrorMessage="1" errorTitle="Atenção!!!" error="Valores devem ser inseridos sem casas decimais!" sqref="F15:G15 F57:G58 F51:F52 F20:G22 F28:G30 G46:G52 F13:G13 F26:G26 F10:G10 F41:G43 F47:F49 F24" xr:uid="{00000000-0002-0000-0500-000000000000}">
      <formula1>-9.99999999999999E+36</formula1>
      <formula2>9.99999999999999E+36</formula2>
    </dataValidation>
  </dataValidations>
  <printOptions horizontalCentered="1"/>
  <pageMargins left="0.19685039370078741" right="0.19685039370078741" top="0.39370078740157483" bottom="0" header="0" footer="0"/>
  <pageSetup paperSize="9" firstPageNumber="0" fitToHeight="0" orientation="portrait" r:id="rId1"/>
  <headerFooter alignWithMargins="0"/>
  <ignoredErrors>
    <ignoredError sqref="F39:G3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C1:N39"/>
  <sheetViews>
    <sheetView showGridLines="0" zoomScale="110" zoomScaleNormal="110" workbookViewId="0">
      <selection activeCell="K19" sqref="K19"/>
    </sheetView>
  </sheetViews>
  <sheetFormatPr defaultColWidth="15.7109375" defaultRowHeight="12"/>
  <cols>
    <col min="1" max="1" width="4.85546875" style="178" customWidth="1"/>
    <col min="2" max="2" width="1.7109375" style="178" customWidth="1"/>
    <col min="3" max="3" width="59.28515625" style="178" customWidth="1"/>
    <col min="4" max="4" width="6.7109375" style="178" customWidth="1"/>
    <col min="5" max="5" width="1.42578125" style="187" customWidth="1"/>
    <col min="6" max="6" width="14.7109375" style="178" customWidth="1"/>
    <col min="7" max="7" width="18.42578125" style="178" customWidth="1"/>
    <col min="8" max="8" width="1.7109375" style="187" customWidth="1"/>
    <col min="9" max="9" width="14.7109375" style="178" hidden="1" customWidth="1"/>
    <col min="10" max="10" width="0.85546875" style="187" customWidth="1"/>
    <col min="11" max="12" width="13.7109375" style="178" hidden="1" customWidth="1"/>
    <col min="13" max="16384" width="15.7109375" style="178"/>
  </cols>
  <sheetData>
    <row r="1" spans="3:12" ht="24.95" customHeight="1"/>
    <row r="2" spans="3:12" ht="18">
      <c r="C2" s="389" t="s">
        <v>0</v>
      </c>
      <c r="D2" s="389"/>
      <c r="E2" s="389"/>
      <c r="F2" s="389"/>
      <c r="G2" s="389"/>
      <c r="H2" s="345"/>
      <c r="I2" s="345"/>
      <c r="J2" s="178"/>
    </row>
    <row r="3" spans="3:12" ht="15.75">
      <c r="C3" s="390" t="s">
        <v>1</v>
      </c>
      <c r="D3" s="390"/>
      <c r="E3" s="390"/>
      <c r="F3" s="390"/>
      <c r="G3" s="390"/>
      <c r="H3" s="346"/>
      <c r="I3" s="346"/>
      <c r="J3" s="178"/>
    </row>
    <row r="4" spans="3:12" ht="18" customHeight="1">
      <c r="C4" s="391" t="s">
        <v>338</v>
      </c>
      <c r="D4" s="391"/>
      <c r="E4" s="391"/>
      <c r="F4" s="391"/>
      <c r="G4" s="391"/>
      <c r="H4" s="347"/>
      <c r="I4" s="347"/>
      <c r="J4" s="178"/>
    </row>
    <row r="5" spans="3:12" ht="12.75" customHeight="1">
      <c r="C5" s="392" t="s">
        <v>418</v>
      </c>
      <c r="D5" s="392"/>
      <c r="E5" s="392"/>
      <c r="F5" s="392"/>
      <c r="G5" s="392"/>
      <c r="H5" s="348"/>
      <c r="I5" s="348"/>
      <c r="J5" s="178"/>
    </row>
    <row r="6" spans="3:12" ht="12.75">
      <c r="C6" s="365" t="s">
        <v>3</v>
      </c>
      <c r="D6" s="365"/>
      <c r="E6" s="365"/>
      <c r="F6" s="365"/>
      <c r="G6" s="365"/>
      <c r="H6" s="89"/>
      <c r="I6" s="89"/>
      <c r="J6" s="178"/>
    </row>
    <row r="7" spans="3:12" ht="16.5" customHeight="1">
      <c r="C7" s="179"/>
      <c r="D7" s="179"/>
      <c r="E7" s="179"/>
      <c r="F7" s="179"/>
      <c r="G7" s="179"/>
      <c r="H7" s="179"/>
      <c r="I7" s="179"/>
      <c r="J7" s="178"/>
    </row>
    <row r="8" spans="3:12" ht="12.75">
      <c r="C8" s="179"/>
      <c r="D8" s="179"/>
      <c r="E8" s="180"/>
      <c r="F8" s="179"/>
      <c r="G8" s="179"/>
      <c r="H8" s="180"/>
      <c r="I8" s="179"/>
      <c r="J8" s="180"/>
      <c r="K8" s="179"/>
      <c r="L8" s="179"/>
    </row>
    <row r="9" spans="3:12" ht="12" customHeight="1">
      <c r="C9" s="203"/>
      <c r="D9" s="268" t="s">
        <v>5</v>
      </c>
      <c r="E9" s="205"/>
      <c r="F9" s="206" t="s">
        <v>417</v>
      </c>
      <c r="G9" s="206" t="s">
        <v>404</v>
      </c>
      <c r="H9" s="207"/>
      <c r="J9" s="178"/>
    </row>
    <row r="10" spans="3:12" ht="8.4499999999999993" customHeight="1">
      <c r="C10" s="203"/>
      <c r="D10" s="208"/>
      <c r="E10" s="208"/>
      <c r="F10" s="209"/>
      <c r="G10" s="209"/>
      <c r="H10" s="208"/>
      <c r="J10" s="178"/>
    </row>
    <row r="11" spans="3:12" ht="21.75" customHeight="1">
      <c r="C11" s="211" t="s">
        <v>312</v>
      </c>
      <c r="D11" s="263" t="s">
        <v>390</v>
      </c>
      <c r="E11" s="239"/>
      <c r="F11" s="263">
        <f>F12</f>
        <v>-1691</v>
      </c>
      <c r="G11" s="263">
        <f>G12</f>
        <v>-5529</v>
      </c>
      <c r="H11" s="239"/>
      <c r="J11" s="178"/>
    </row>
    <row r="12" spans="3:12" ht="19.5" customHeight="1">
      <c r="C12" s="264" t="s">
        <v>329</v>
      </c>
      <c r="D12" s="265"/>
      <c r="E12" s="218"/>
      <c r="F12" s="259">
        <f>DRE!E50</f>
        <v>-1691</v>
      </c>
      <c r="G12" s="259">
        <v>-5529</v>
      </c>
      <c r="H12" s="218"/>
      <c r="J12" s="178"/>
    </row>
    <row r="13" spans="3:12" ht="19.5" customHeight="1">
      <c r="C13" s="264" t="s">
        <v>330</v>
      </c>
      <c r="D13" s="265"/>
      <c r="E13" s="218"/>
      <c r="F13" s="259">
        <v>0</v>
      </c>
      <c r="G13" s="259">
        <v>0</v>
      </c>
      <c r="H13" s="218"/>
      <c r="J13" s="178"/>
    </row>
    <row r="14" spans="3:12" ht="7.5" customHeight="1">
      <c r="C14" s="211"/>
      <c r="D14" s="236"/>
      <c r="E14" s="239"/>
      <c r="F14" s="263"/>
      <c r="G14" s="263"/>
      <c r="H14" s="239"/>
      <c r="J14" s="178"/>
    </row>
    <row r="15" spans="3:12" ht="19.5" customHeight="1">
      <c r="C15" s="264" t="s">
        <v>331</v>
      </c>
      <c r="D15" s="265"/>
      <c r="E15" s="218"/>
      <c r="F15" s="259">
        <v>0</v>
      </c>
      <c r="G15" s="259">
        <v>0</v>
      </c>
      <c r="H15" s="218"/>
      <c r="J15" s="178"/>
    </row>
    <row r="16" spans="3:12" ht="19.5" customHeight="1">
      <c r="C16" s="264" t="s">
        <v>332</v>
      </c>
      <c r="D16" s="265"/>
      <c r="E16" s="218"/>
      <c r="F16" s="259">
        <v>0</v>
      </c>
      <c r="G16" s="259">
        <v>0</v>
      </c>
      <c r="H16" s="218"/>
      <c r="J16" s="178"/>
    </row>
    <row r="17" spans="3:12" ht="19.5" customHeight="1">
      <c r="C17" s="264" t="s">
        <v>333</v>
      </c>
      <c r="D17" s="265"/>
      <c r="E17" s="218"/>
      <c r="F17" s="259">
        <v>0</v>
      </c>
      <c r="G17" s="259">
        <v>0</v>
      </c>
      <c r="H17" s="218"/>
      <c r="J17" s="178"/>
    </row>
    <row r="18" spans="3:12" ht="7.5" customHeight="1">
      <c r="C18" s="264"/>
      <c r="D18" s="265"/>
      <c r="E18" s="218"/>
      <c r="F18" s="259"/>
      <c r="G18" s="259"/>
      <c r="H18" s="218"/>
      <c r="J18" s="178"/>
    </row>
    <row r="19" spans="3:12" s="275" customFormat="1" ht="33" customHeight="1">
      <c r="C19" s="387" t="s">
        <v>344</v>
      </c>
      <c r="D19" s="387"/>
      <c r="E19" s="238"/>
      <c r="F19" s="274">
        <v>0</v>
      </c>
      <c r="G19" s="274">
        <v>0</v>
      </c>
      <c r="H19" s="238"/>
    </row>
    <row r="20" spans="3:12" ht="19.5" customHeight="1">
      <c r="C20" s="264" t="s">
        <v>334</v>
      </c>
      <c r="D20" s="215"/>
      <c r="E20" s="215"/>
      <c r="F20" s="259">
        <v>0</v>
      </c>
      <c r="G20" s="259">
        <v>0</v>
      </c>
      <c r="H20" s="215"/>
      <c r="J20" s="178"/>
    </row>
    <row r="21" spans="3:12" ht="7.5" customHeight="1">
      <c r="C21" s="264"/>
      <c r="D21" s="215"/>
      <c r="E21" s="215"/>
      <c r="F21" s="259"/>
      <c r="G21" s="259"/>
      <c r="H21" s="215"/>
      <c r="J21" s="178"/>
    </row>
    <row r="22" spans="3:12" ht="21.75" customHeight="1">
      <c r="C22" s="388" t="s">
        <v>335</v>
      </c>
      <c r="D22" s="388"/>
      <c r="E22" s="239"/>
      <c r="F22" s="258">
        <v>0</v>
      </c>
      <c r="G22" s="258">
        <v>0</v>
      </c>
      <c r="H22" s="239"/>
      <c r="J22" s="178"/>
    </row>
    <row r="23" spans="3:12" ht="9.6" customHeight="1">
      <c r="C23" s="264"/>
      <c r="D23" s="215"/>
      <c r="E23" s="215"/>
      <c r="F23" s="259"/>
      <c r="G23" s="259"/>
      <c r="H23" s="215"/>
      <c r="J23" s="178"/>
    </row>
    <row r="24" spans="3:12" ht="21.75" customHeight="1">
      <c r="C24" s="388" t="s">
        <v>337</v>
      </c>
      <c r="D24" s="388"/>
      <c r="E24" s="239"/>
      <c r="F24" s="263">
        <f>F11</f>
        <v>-1691</v>
      </c>
      <c r="G24" s="263">
        <f>G11</f>
        <v>-5529</v>
      </c>
      <c r="H24" s="239"/>
      <c r="J24" s="178"/>
    </row>
    <row r="25" spans="3:12" ht="19.5" customHeight="1">
      <c r="C25" s="264" t="s">
        <v>329</v>
      </c>
      <c r="D25" s="215"/>
      <c r="E25" s="215"/>
      <c r="F25" s="259">
        <f>F24</f>
        <v>-1691</v>
      </c>
      <c r="G25" s="259">
        <f>G24</f>
        <v>-5529</v>
      </c>
      <c r="H25" s="215"/>
      <c r="J25" s="178"/>
    </row>
    <row r="26" spans="3:12" ht="19.5" customHeight="1">
      <c r="C26" s="264" t="s">
        <v>336</v>
      </c>
      <c r="D26" s="215"/>
      <c r="E26" s="215"/>
      <c r="F26" s="259">
        <v>0</v>
      </c>
      <c r="G26" s="259">
        <v>0</v>
      </c>
      <c r="H26" s="215"/>
      <c r="J26" s="178"/>
    </row>
    <row r="27" spans="3:12" ht="7.5" customHeight="1">
      <c r="C27" s="211"/>
      <c r="D27" s="236"/>
      <c r="E27" s="239"/>
      <c r="F27" s="236"/>
      <c r="G27" s="236"/>
      <c r="H27" s="239"/>
      <c r="J27" s="178"/>
    </row>
    <row r="28" spans="3:12" ht="19.5" customHeight="1">
      <c r="C28" s="124" t="s">
        <v>289</v>
      </c>
      <c r="D28" s="124"/>
      <c r="E28" s="124"/>
      <c r="F28" s="125"/>
      <c r="G28" s="125"/>
      <c r="H28" s="124"/>
      <c r="J28" s="178"/>
    </row>
    <row r="29" spans="3:12" ht="12.75">
      <c r="C29" s="266"/>
      <c r="D29" s="266"/>
      <c r="E29" s="193"/>
      <c r="F29" s="267"/>
      <c r="G29" s="267"/>
      <c r="H29" s="193"/>
      <c r="J29" s="178"/>
    </row>
    <row r="30" spans="3:12" ht="12.75">
      <c r="C30" s="266"/>
      <c r="D30" s="266"/>
      <c r="E30" s="193"/>
      <c r="F30" s="267"/>
      <c r="G30" s="267"/>
      <c r="H30" s="193"/>
      <c r="J30" s="178"/>
    </row>
    <row r="31" spans="3:12" ht="12.75">
      <c r="C31" s="266"/>
      <c r="D31" s="266"/>
      <c r="E31" s="193"/>
      <c r="F31" s="267"/>
      <c r="G31" s="267"/>
      <c r="H31" s="193"/>
      <c r="I31" s="267"/>
      <c r="J31" s="181"/>
      <c r="K31" s="182"/>
      <c r="L31" s="182"/>
    </row>
    <row r="32" spans="3:12" ht="12.75">
      <c r="C32" s="266"/>
      <c r="D32" s="266"/>
      <c r="E32" s="193"/>
      <c r="F32" s="267"/>
      <c r="G32" s="267"/>
      <c r="H32" s="193"/>
      <c r="I32" s="267"/>
      <c r="J32" s="181"/>
      <c r="K32" s="182"/>
      <c r="L32" s="182"/>
    </row>
    <row r="33" spans="3:14" ht="12.75">
      <c r="C33" s="266"/>
      <c r="D33" s="266"/>
      <c r="E33" s="193"/>
      <c r="F33" s="267"/>
      <c r="G33" s="267"/>
      <c r="H33" s="193"/>
      <c r="I33" s="267"/>
      <c r="J33" s="181"/>
      <c r="K33" s="182"/>
      <c r="L33" s="182"/>
    </row>
    <row r="34" spans="3:14" ht="12.75">
      <c r="C34" s="266"/>
      <c r="D34" s="266"/>
      <c r="E34" s="193"/>
      <c r="F34" s="267"/>
      <c r="G34" s="267"/>
      <c r="H34" s="193"/>
      <c r="I34" s="267"/>
      <c r="J34" s="181"/>
      <c r="K34" s="182"/>
      <c r="L34" s="182"/>
    </row>
    <row r="35" spans="3:14" ht="12.75">
      <c r="C35" s="266"/>
      <c r="D35" s="266"/>
      <c r="E35" s="193"/>
      <c r="F35" s="267"/>
      <c r="G35" s="267"/>
      <c r="H35" s="193"/>
      <c r="I35" s="267"/>
      <c r="J35" s="181"/>
      <c r="K35" s="182"/>
      <c r="L35" s="182"/>
    </row>
    <row r="36" spans="3:14" ht="12.75">
      <c r="C36" s="266"/>
      <c r="D36" s="266"/>
      <c r="E36" s="193"/>
      <c r="F36" s="267"/>
      <c r="G36" s="267"/>
      <c r="H36" s="193"/>
      <c r="I36" s="267"/>
      <c r="J36" s="181"/>
      <c r="K36" s="182"/>
      <c r="L36" s="182"/>
    </row>
    <row r="37" spans="3:14" ht="19.5" customHeight="1">
      <c r="C37" s="340" t="s">
        <v>349</v>
      </c>
      <c r="D37" s="366" t="s">
        <v>24</v>
      </c>
      <c r="E37" s="366"/>
      <c r="F37" s="366"/>
      <c r="G37" s="366"/>
      <c r="H37" s="272"/>
      <c r="I37" s="272"/>
      <c r="J37" s="272"/>
      <c r="K37" s="272"/>
      <c r="L37" s="272"/>
      <c r="M37" s="272"/>
      <c r="N37" s="272"/>
    </row>
    <row r="38" spans="3:14" ht="19.5" customHeight="1">
      <c r="C38" s="342" t="s">
        <v>314</v>
      </c>
      <c r="D38" s="368" t="s">
        <v>25</v>
      </c>
      <c r="E38" s="368"/>
      <c r="F38" s="368"/>
      <c r="G38" s="368"/>
      <c r="H38" s="271"/>
      <c r="I38" s="271"/>
      <c r="J38" s="271"/>
      <c r="K38" s="271"/>
      <c r="L38" s="271"/>
      <c r="M38" s="271"/>
      <c r="N38" s="271"/>
    </row>
    <row r="39" spans="3:14" ht="19.5" customHeight="1">
      <c r="C39" s="342" t="s">
        <v>350</v>
      </c>
      <c r="D39" s="368" t="s">
        <v>26</v>
      </c>
      <c r="E39" s="368"/>
      <c r="F39" s="368"/>
      <c r="G39" s="368"/>
      <c r="H39" s="271"/>
      <c r="I39" s="271"/>
      <c r="J39" s="271"/>
      <c r="K39" s="271"/>
      <c r="L39" s="271"/>
      <c r="M39" s="271"/>
      <c r="N39" s="271"/>
    </row>
  </sheetData>
  <sheetProtection selectLockedCells="1" selectUnlockedCells="1"/>
  <mergeCells count="11">
    <mergeCell ref="C2:G2"/>
    <mergeCell ref="C3:G3"/>
    <mergeCell ref="C4:G4"/>
    <mergeCell ref="C5:G5"/>
    <mergeCell ref="C6:G6"/>
    <mergeCell ref="D37:G37"/>
    <mergeCell ref="D38:G38"/>
    <mergeCell ref="D39:G39"/>
    <mergeCell ref="C19:D19"/>
    <mergeCell ref="C24:D24"/>
    <mergeCell ref="C22:D22"/>
  </mergeCells>
  <printOptions horizontalCentered="1"/>
  <pageMargins left="0.19685039370078741" right="0.19685039370078741" top="0.39370078740157483" bottom="0" header="0" footer="0"/>
  <pageSetup paperSize="9" firstPageNumber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M67"/>
  <sheetViews>
    <sheetView showGridLines="0" topLeftCell="A4" zoomScaleNormal="100" workbookViewId="0">
      <selection activeCell="K19" sqref="K19"/>
    </sheetView>
  </sheetViews>
  <sheetFormatPr defaultColWidth="15.7109375" defaultRowHeight="12.75"/>
  <cols>
    <col min="1" max="1" width="2.7109375" style="3" customWidth="1"/>
    <col min="2" max="2" width="40.7109375" style="3" customWidth="1"/>
    <col min="3" max="3" width="10.7109375" style="3" customWidth="1"/>
    <col min="4" max="4" width="5.7109375" style="3" customWidth="1"/>
    <col min="5" max="5" width="1.42578125" style="78" customWidth="1"/>
    <col min="6" max="7" width="15.7109375" style="3" customWidth="1"/>
    <col min="8" max="9" width="13.7109375" style="3" hidden="1" customWidth="1"/>
    <col min="10" max="16384" width="15.7109375" style="3"/>
  </cols>
  <sheetData>
    <row r="1" spans="1:9" ht="24.95" customHeight="1"/>
    <row r="2" spans="1:9" ht="15" customHeight="1">
      <c r="A2" s="80"/>
      <c r="B2" s="393" t="s">
        <v>0</v>
      </c>
      <c r="C2" s="393"/>
      <c r="D2" s="393"/>
      <c r="E2" s="393"/>
      <c r="F2" s="393"/>
      <c r="G2" s="393"/>
      <c r="H2" s="149"/>
      <c r="I2" s="149"/>
    </row>
    <row r="3" spans="1:9" ht="15" customHeight="1">
      <c r="B3" s="394" t="s">
        <v>1</v>
      </c>
      <c r="C3" s="394"/>
      <c r="D3" s="394"/>
      <c r="E3" s="394"/>
      <c r="F3" s="394"/>
      <c r="G3" s="394"/>
      <c r="H3" s="147"/>
      <c r="I3" s="147"/>
    </row>
    <row r="4" spans="1:9" ht="15" customHeight="1">
      <c r="B4" s="395" t="s">
        <v>351</v>
      </c>
      <c r="C4" s="395"/>
      <c r="D4" s="395"/>
      <c r="E4" s="395"/>
      <c r="F4" s="395"/>
      <c r="G4" s="395"/>
      <c r="H4" s="172"/>
      <c r="I4" s="172"/>
    </row>
    <row r="5" spans="1:9" ht="12.75" customHeight="1">
      <c r="B5" s="396" t="s">
        <v>418</v>
      </c>
      <c r="C5" s="396"/>
      <c r="D5" s="396"/>
      <c r="E5" s="396"/>
      <c r="F5" s="396"/>
      <c r="G5" s="396"/>
      <c r="H5" s="173"/>
      <c r="I5" s="173"/>
    </row>
    <row r="6" spans="1:9" ht="12.75" customHeight="1">
      <c r="B6" s="397" t="s">
        <v>3</v>
      </c>
      <c r="C6" s="397"/>
      <c r="D6" s="397"/>
      <c r="E6" s="397"/>
      <c r="F6" s="397"/>
      <c r="G6" s="397"/>
      <c r="H6" s="4"/>
      <c r="I6" s="4"/>
    </row>
    <row r="7" spans="1:9" ht="6" customHeight="1">
      <c r="B7" s="4"/>
      <c r="C7" s="344"/>
      <c r="D7" s="4"/>
      <c r="E7" s="85"/>
      <c r="F7" s="4"/>
      <c r="G7" s="4"/>
      <c r="H7" s="4"/>
      <c r="I7" s="4"/>
    </row>
    <row r="8" spans="1:9" ht="12.95" customHeight="1">
      <c r="B8" s="203"/>
      <c r="C8" s="203"/>
      <c r="D8" s="204" t="s">
        <v>5</v>
      </c>
      <c r="E8" s="205"/>
      <c r="F8" s="248">
        <v>45657</v>
      </c>
      <c r="G8" s="248">
        <v>45291</v>
      </c>
      <c r="H8" s="168">
        <v>45016</v>
      </c>
      <c r="I8" s="168">
        <v>44651</v>
      </c>
    </row>
    <row r="9" spans="1:9" ht="8.4499999999999993" customHeight="1">
      <c r="B9" s="203"/>
      <c r="C9" s="203"/>
      <c r="D9" s="208"/>
      <c r="E9" s="208"/>
      <c r="F9" s="209"/>
      <c r="G9" s="209"/>
      <c r="H9" s="157">
        <v>3780</v>
      </c>
      <c r="I9" s="157"/>
    </row>
    <row r="10" spans="1:9" ht="12.95" customHeight="1">
      <c r="B10" s="211" t="s">
        <v>398</v>
      </c>
      <c r="C10" s="211"/>
      <c r="D10" s="204"/>
      <c r="E10" s="212"/>
      <c r="F10" s="236">
        <f>SUM(F11:F13)</f>
        <v>452470</v>
      </c>
      <c r="G10" s="236">
        <f>SUM(G11:G13)</f>
        <v>436113</v>
      </c>
      <c r="H10" s="153">
        <v>91950</v>
      </c>
      <c r="I10" s="153">
        <v>95544</v>
      </c>
    </row>
    <row r="11" spans="1:9" ht="12.95" customHeight="1">
      <c r="B11" s="106" t="s">
        <v>352</v>
      </c>
      <c r="C11" s="106"/>
      <c r="D11" s="106"/>
      <c r="E11" s="215"/>
      <c r="F11" s="255">
        <f>DRE!E14</f>
        <v>2753</v>
      </c>
      <c r="G11" s="255" t="s">
        <v>397</v>
      </c>
      <c r="H11" s="174">
        <v>86210</v>
      </c>
      <c r="I11" s="174">
        <v>0</v>
      </c>
    </row>
    <row r="12" spans="1:9" ht="12.95" customHeight="1">
      <c r="B12" s="203" t="s">
        <v>410</v>
      </c>
      <c r="C12" s="203"/>
      <c r="D12" s="203"/>
      <c r="E12" s="218"/>
      <c r="F12" s="255" t="s">
        <v>397</v>
      </c>
      <c r="G12" s="255" t="s">
        <v>397</v>
      </c>
      <c r="H12" s="174">
        <v>222</v>
      </c>
      <c r="I12" s="174">
        <v>0</v>
      </c>
    </row>
    <row r="13" spans="1:9" ht="12.95" customHeight="1">
      <c r="B13" s="203" t="s">
        <v>353</v>
      </c>
      <c r="C13" s="203"/>
      <c r="D13" s="226" t="s">
        <v>424</v>
      </c>
      <c r="E13" s="125"/>
      <c r="F13" s="317">
        <f>DRE!E34</f>
        <v>449717</v>
      </c>
      <c r="G13" s="317">
        <v>436113</v>
      </c>
      <c r="H13" s="114">
        <v>91950</v>
      </c>
      <c r="I13" s="114">
        <v>95544</v>
      </c>
    </row>
    <row r="14" spans="1:9" ht="12.95" customHeight="1">
      <c r="B14" s="211" t="s">
        <v>354</v>
      </c>
      <c r="C14" s="211"/>
      <c r="D14" s="211"/>
      <c r="E14" s="205"/>
      <c r="F14" s="236">
        <f>SUM(F15:F17)</f>
        <v>10079</v>
      </c>
      <c r="G14" s="236">
        <f>SUM(G15:G17)</f>
        <v>6881</v>
      </c>
      <c r="H14" s="153">
        <v>3553</v>
      </c>
      <c r="I14" s="153">
        <v>549</v>
      </c>
    </row>
    <row r="15" spans="1:9" ht="12.95" customHeight="1">
      <c r="B15" s="203" t="s">
        <v>355</v>
      </c>
      <c r="C15" s="203"/>
      <c r="D15" s="203"/>
      <c r="E15" s="218"/>
      <c r="F15" s="255">
        <v>0</v>
      </c>
      <c r="G15" s="255">
        <v>0</v>
      </c>
      <c r="H15" s="174">
        <v>0</v>
      </c>
      <c r="I15" s="174">
        <v>0</v>
      </c>
    </row>
    <row r="16" spans="1:9" ht="12.95" customHeight="1">
      <c r="B16" s="203" t="s">
        <v>356</v>
      </c>
      <c r="C16" s="203"/>
      <c r="D16" s="203"/>
      <c r="E16" s="218"/>
      <c r="F16" s="255">
        <f>-DRE!E26</f>
        <v>2154</v>
      </c>
      <c r="G16" s="255">
        <v>0</v>
      </c>
      <c r="H16" s="174">
        <v>0</v>
      </c>
      <c r="I16" s="174">
        <v>0</v>
      </c>
    </row>
    <row r="17" spans="2:10" ht="12.95" customHeight="1">
      <c r="B17" s="203" t="s">
        <v>357</v>
      </c>
      <c r="C17" s="203"/>
      <c r="D17" s="226"/>
      <c r="E17" s="226"/>
      <c r="F17" s="314">
        <f>-DRE!E31-F22-F40-DRE!E19</f>
        <v>7925</v>
      </c>
      <c r="G17" s="314">
        <v>6881</v>
      </c>
      <c r="H17" s="116">
        <v>3553</v>
      </c>
      <c r="I17" s="116">
        <v>549</v>
      </c>
    </row>
    <row r="18" spans="2:10" ht="12.95" customHeight="1">
      <c r="B18" s="211" t="s">
        <v>358</v>
      </c>
      <c r="C18" s="211"/>
      <c r="D18" s="211"/>
      <c r="E18" s="205"/>
      <c r="F18" s="236">
        <f>F10-F14</f>
        <v>442391</v>
      </c>
      <c r="G18" s="236">
        <f>G10-G14</f>
        <v>429232</v>
      </c>
      <c r="H18" s="153">
        <v>88397</v>
      </c>
      <c r="I18" s="153">
        <v>94995</v>
      </c>
    </row>
    <row r="19" spans="2:10" ht="6" customHeight="1">
      <c r="B19" s="203"/>
      <c r="C19" s="203"/>
      <c r="D19" s="203"/>
      <c r="E19" s="218"/>
      <c r="F19" s="256"/>
      <c r="G19" s="256"/>
      <c r="H19" s="122"/>
      <c r="I19" s="122"/>
    </row>
    <row r="20" spans="2:10" ht="12.95" customHeight="1">
      <c r="B20" s="211" t="s">
        <v>359</v>
      </c>
      <c r="C20" s="211"/>
      <c r="D20" s="211"/>
      <c r="E20" s="205"/>
      <c r="F20" s="236">
        <f>SUM(F21:F22)</f>
        <v>1615</v>
      </c>
      <c r="G20" s="236">
        <f>SUM(G21:G22)</f>
        <v>1618</v>
      </c>
      <c r="H20" s="166">
        <v>3767</v>
      </c>
      <c r="I20" s="166">
        <v>0</v>
      </c>
    </row>
    <row r="21" spans="2:10" ht="12.95" customHeight="1">
      <c r="B21" s="203" t="s">
        <v>342</v>
      </c>
      <c r="C21" s="203"/>
      <c r="D21" s="203"/>
      <c r="E21" s="218"/>
      <c r="F21" s="255">
        <v>0</v>
      </c>
      <c r="G21" s="255">
        <v>0</v>
      </c>
      <c r="H21" s="116">
        <v>16</v>
      </c>
      <c r="I21" s="116"/>
    </row>
    <row r="22" spans="2:10" ht="12.95" customHeight="1">
      <c r="B22" s="203" t="s">
        <v>360</v>
      </c>
      <c r="C22" s="203"/>
      <c r="D22" s="203"/>
      <c r="E22" s="218"/>
      <c r="F22" s="314">
        <f>DFC!F13</f>
        <v>1615</v>
      </c>
      <c r="G22" s="314">
        <v>1618</v>
      </c>
      <c r="H22" s="116">
        <v>410</v>
      </c>
      <c r="I22" s="116">
        <v>407</v>
      </c>
    </row>
    <row r="23" spans="2:10" ht="12.95" customHeight="1">
      <c r="B23" s="211" t="s">
        <v>411</v>
      </c>
      <c r="C23" s="211"/>
      <c r="D23" s="211"/>
      <c r="E23" s="205"/>
      <c r="F23" s="236">
        <f>F18-F20</f>
        <v>440776</v>
      </c>
      <c r="G23" s="236">
        <f>G18-G20</f>
        <v>427614</v>
      </c>
      <c r="H23" s="153">
        <v>88003</v>
      </c>
      <c r="I23" s="153">
        <v>94588</v>
      </c>
    </row>
    <row r="24" spans="2:10" ht="6" customHeight="1">
      <c r="B24" s="208"/>
      <c r="C24" s="208"/>
      <c r="D24" s="208"/>
      <c r="E24" s="208"/>
      <c r="F24" s="257"/>
      <c r="G24" s="257"/>
      <c r="H24" s="167"/>
      <c r="I24" s="167"/>
    </row>
    <row r="25" spans="2:10" ht="12.95" customHeight="1">
      <c r="B25" s="211" t="s">
        <v>361</v>
      </c>
      <c r="C25" s="211"/>
      <c r="D25" s="211"/>
      <c r="E25" s="205"/>
      <c r="F25" s="258">
        <f>SUM(F26:F29)</f>
        <v>201</v>
      </c>
      <c r="G25" s="350">
        <f>SUM(G26:G29)</f>
        <v>106</v>
      </c>
      <c r="H25" s="166">
        <v>0</v>
      </c>
      <c r="I25" s="166">
        <v>0</v>
      </c>
    </row>
    <row r="26" spans="2:10" ht="12.95" customHeight="1">
      <c r="B26" s="106" t="s">
        <v>362</v>
      </c>
      <c r="C26" s="106"/>
      <c r="D26" s="106"/>
      <c r="E26" s="215"/>
      <c r="F26" s="255">
        <v>0</v>
      </c>
      <c r="G26" s="255">
        <v>0</v>
      </c>
      <c r="H26" s="119">
        <v>0</v>
      </c>
      <c r="I26" s="119">
        <v>0</v>
      </c>
    </row>
    <row r="27" spans="2:10" ht="12.95" customHeight="1">
      <c r="B27" s="106" t="s">
        <v>363</v>
      </c>
      <c r="C27" s="106"/>
      <c r="D27" s="106"/>
      <c r="E27" s="215"/>
      <c r="F27" s="318">
        <f>DRE!E43</f>
        <v>201</v>
      </c>
      <c r="G27" s="318">
        <v>106</v>
      </c>
      <c r="H27" s="119">
        <v>0</v>
      </c>
      <c r="I27" s="119">
        <v>0</v>
      </c>
    </row>
    <row r="28" spans="2:10" ht="12.95" customHeight="1">
      <c r="B28" s="106" t="s">
        <v>364</v>
      </c>
      <c r="C28" s="106"/>
      <c r="D28" s="106"/>
      <c r="E28" s="215"/>
      <c r="F28" s="255">
        <v>0</v>
      </c>
      <c r="G28" s="255">
        <v>0</v>
      </c>
      <c r="H28" s="119">
        <v>0</v>
      </c>
      <c r="I28" s="119">
        <v>0</v>
      </c>
    </row>
    <row r="29" spans="2:10" ht="12.95" customHeight="1">
      <c r="B29" s="106" t="s">
        <v>365</v>
      </c>
      <c r="C29" s="106"/>
      <c r="D29" s="106"/>
      <c r="E29" s="215"/>
      <c r="F29" s="255">
        <v>0</v>
      </c>
      <c r="G29" s="255">
        <v>0</v>
      </c>
      <c r="H29" s="119">
        <v>0</v>
      </c>
      <c r="I29" s="119">
        <v>0</v>
      </c>
    </row>
    <row r="30" spans="2:10" ht="12.95" customHeight="1">
      <c r="B30" s="211" t="s">
        <v>366</v>
      </c>
      <c r="C30" s="211"/>
      <c r="D30" s="211"/>
      <c r="E30" s="205"/>
      <c r="F30" s="236">
        <f>F23+F25</f>
        <v>440977</v>
      </c>
      <c r="G30" s="236">
        <f>G23+G25</f>
        <v>427720</v>
      </c>
      <c r="H30" s="153">
        <v>88003</v>
      </c>
      <c r="I30" s="153">
        <v>94588</v>
      </c>
    </row>
    <row r="31" spans="2:10" ht="6" customHeight="1">
      <c r="B31" s="203"/>
      <c r="C31" s="203"/>
      <c r="D31" s="203"/>
      <c r="E31" s="218"/>
      <c r="F31" s="125"/>
      <c r="G31" s="125"/>
      <c r="H31" s="114"/>
      <c r="I31" s="114"/>
    </row>
    <row r="32" spans="2:10" ht="12.95" customHeight="1">
      <c r="B32" s="211" t="s">
        <v>367</v>
      </c>
      <c r="C32" s="211"/>
      <c r="D32" s="211"/>
      <c r="E32" s="205"/>
      <c r="F32" s="236">
        <f>F34+F39+F43+F46</f>
        <v>442668</v>
      </c>
      <c r="G32" s="236">
        <f>G34+G39+G43+G46</f>
        <v>433249</v>
      </c>
      <c r="H32" s="153">
        <v>96794</v>
      </c>
      <c r="I32" s="153">
        <v>100740</v>
      </c>
      <c r="J32" s="273"/>
    </row>
    <row r="33" spans="2:9" s="79" customFormat="1" ht="6" customHeight="1">
      <c r="B33" s="247"/>
      <c r="C33" s="247"/>
      <c r="D33" s="247"/>
      <c r="E33" s="260"/>
      <c r="F33" s="261"/>
      <c r="G33" s="261"/>
      <c r="H33" s="123"/>
      <c r="I33" s="123"/>
    </row>
    <row r="34" spans="2:9" s="79" customFormat="1" ht="12.95" customHeight="1">
      <c r="B34" s="211" t="s">
        <v>368</v>
      </c>
      <c r="C34" s="211"/>
      <c r="D34" s="211"/>
      <c r="E34" s="211">
        <v>181353</v>
      </c>
      <c r="F34" s="236">
        <f>SUM(F35:F38)</f>
        <v>441566</v>
      </c>
      <c r="G34" s="236">
        <f>SUM(G35:G38)</f>
        <v>429175</v>
      </c>
      <c r="H34" s="153">
        <v>96736</v>
      </c>
      <c r="I34" s="153">
        <v>100333</v>
      </c>
    </row>
    <row r="35" spans="2:9" s="79" customFormat="1" ht="12.95" customHeight="1">
      <c r="B35" s="106" t="s">
        <v>369</v>
      </c>
      <c r="C35" s="106"/>
      <c r="D35" s="106"/>
      <c r="E35" s="215"/>
      <c r="F35" s="314">
        <f>-DRE!E32-DVA!F38</f>
        <v>432243</v>
      </c>
      <c r="G35" s="314">
        <f>429175-G38</f>
        <v>420949</v>
      </c>
      <c r="H35" s="116">
        <v>94744</v>
      </c>
      <c r="I35" s="116">
        <v>98602</v>
      </c>
    </row>
    <row r="36" spans="2:9" s="79" customFormat="1" ht="12.95" customHeight="1">
      <c r="B36" s="106" t="s">
        <v>370</v>
      </c>
      <c r="C36" s="106"/>
      <c r="D36" s="106"/>
      <c r="E36" s="215"/>
      <c r="F36" s="319">
        <v>0</v>
      </c>
      <c r="G36" s="319">
        <v>0</v>
      </c>
      <c r="H36" s="119">
        <v>0</v>
      </c>
      <c r="I36" s="119">
        <v>0</v>
      </c>
    </row>
    <row r="37" spans="2:9" s="79" customFormat="1" ht="12.95" customHeight="1">
      <c r="B37" s="106" t="s">
        <v>46</v>
      </c>
      <c r="C37" s="106"/>
      <c r="D37" s="106"/>
      <c r="E37" s="215">
        <v>181353</v>
      </c>
      <c r="F37" s="319">
        <v>0</v>
      </c>
      <c r="G37" s="319">
        <v>0</v>
      </c>
      <c r="H37" s="119"/>
      <c r="I37" s="119"/>
    </row>
    <row r="38" spans="2:9" s="79" customFormat="1" ht="12.95" customHeight="1">
      <c r="B38" s="106" t="s">
        <v>371</v>
      </c>
      <c r="C38" s="106"/>
      <c r="D38" s="106"/>
      <c r="E38" s="215"/>
      <c r="F38" s="314">
        <v>9323</v>
      </c>
      <c r="G38" s="314">
        <v>8226</v>
      </c>
      <c r="H38" s="116">
        <v>1992</v>
      </c>
      <c r="I38" s="116">
        <v>1731</v>
      </c>
    </row>
    <row r="39" spans="2:9" s="79" customFormat="1" ht="12.95" customHeight="1">
      <c r="B39" s="211" t="s">
        <v>372</v>
      </c>
      <c r="C39" s="211"/>
      <c r="D39" s="211"/>
      <c r="E39" s="205"/>
      <c r="F39" s="236">
        <f>SUM(F40:F42)</f>
        <v>971</v>
      </c>
      <c r="G39" s="236">
        <f>SUM(G40:G42)</f>
        <v>3736</v>
      </c>
      <c r="H39" s="153">
        <v>58</v>
      </c>
      <c r="I39" s="153">
        <v>407</v>
      </c>
    </row>
    <row r="40" spans="2:9" s="79" customFormat="1" ht="12.95" customHeight="1">
      <c r="B40" s="106" t="s">
        <v>373</v>
      </c>
      <c r="C40" s="106"/>
      <c r="D40" s="106"/>
      <c r="E40" s="215"/>
      <c r="F40" s="314">
        <f>579+(-DRE!E19)</f>
        <v>971</v>
      </c>
      <c r="G40" s="314">
        <v>3736</v>
      </c>
      <c r="H40" s="116">
        <v>58</v>
      </c>
      <c r="I40" s="116">
        <v>407</v>
      </c>
    </row>
    <row r="41" spans="2:9" s="79" customFormat="1" ht="12.95" customHeight="1">
      <c r="B41" s="106" t="s">
        <v>374</v>
      </c>
      <c r="C41" s="106"/>
      <c r="D41" s="106"/>
      <c r="E41" s="215"/>
      <c r="F41" s="234">
        <v>0</v>
      </c>
      <c r="G41" s="234">
        <v>0</v>
      </c>
      <c r="H41" s="116">
        <v>0</v>
      </c>
      <c r="I41" s="116">
        <v>0</v>
      </c>
    </row>
    <row r="42" spans="2:9" s="79" customFormat="1" ht="12.95" customHeight="1">
      <c r="B42" s="106" t="s">
        <v>375</v>
      </c>
      <c r="C42" s="106"/>
      <c r="D42" s="106"/>
      <c r="E42" s="215"/>
      <c r="F42" s="234">
        <v>0</v>
      </c>
      <c r="G42" s="234">
        <v>0</v>
      </c>
      <c r="H42" s="116">
        <v>0</v>
      </c>
      <c r="I42" s="116">
        <v>0</v>
      </c>
    </row>
    <row r="43" spans="2:9" s="79" customFormat="1" ht="12.95" customHeight="1">
      <c r="B43" s="211" t="s">
        <v>376</v>
      </c>
      <c r="C43" s="211"/>
      <c r="D43" s="211"/>
      <c r="E43" s="205"/>
      <c r="F43" s="258">
        <f>SUM(F44:F45)</f>
        <v>131</v>
      </c>
      <c r="G43" s="350">
        <f>SUM(G44:G45)</f>
        <v>338</v>
      </c>
      <c r="H43" s="166">
        <v>0</v>
      </c>
      <c r="I43" s="166">
        <v>0</v>
      </c>
    </row>
    <row r="44" spans="2:9" s="79" customFormat="1" ht="12.95" customHeight="1">
      <c r="B44" s="106" t="s">
        <v>377</v>
      </c>
      <c r="C44" s="106"/>
      <c r="D44" s="106"/>
      <c r="E44" s="234">
        <v>0</v>
      </c>
      <c r="F44" s="314">
        <f>-DRE!E44</f>
        <v>131</v>
      </c>
      <c r="G44" s="314">
        <v>338</v>
      </c>
      <c r="H44" s="116">
        <v>0</v>
      </c>
      <c r="I44" s="116">
        <v>0</v>
      </c>
    </row>
    <row r="45" spans="2:9" s="79" customFormat="1" ht="12.95" customHeight="1">
      <c r="B45" s="106" t="s">
        <v>378</v>
      </c>
      <c r="C45" s="106"/>
      <c r="D45" s="106"/>
      <c r="E45" s="234">
        <v>0</v>
      </c>
      <c r="F45" s="234">
        <v>0</v>
      </c>
      <c r="G45" s="234">
        <v>0</v>
      </c>
      <c r="H45" s="116">
        <v>0</v>
      </c>
      <c r="I45" s="116">
        <v>0</v>
      </c>
    </row>
    <row r="46" spans="2:9" s="79" customFormat="1" ht="12.95" customHeight="1">
      <c r="B46" s="211" t="s">
        <v>379</v>
      </c>
      <c r="C46" s="211"/>
      <c r="D46" s="211"/>
      <c r="E46" s="205"/>
      <c r="F46" s="258">
        <v>0</v>
      </c>
      <c r="G46" s="258">
        <v>0</v>
      </c>
      <c r="H46" s="166">
        <v>0</v>
      </c>
      <c r="I46" s="166">
        <v>0</v>
      </c>
    </row>
    <row r="47" spans="2:9" s="79" customFormat="1" ht="12.95" customHeight="1">
      <c r="B47" s="106" t="s">
        <v>380</v>
      </c>
      <c r="C47" s="106"/>
      <c r="D47" s="106"/>
      <c r="E47" s="215"/>
      <c r="F47" s="234">
        <v>0</v>
      </c>
      <c r="G47" s="234">
        <v>0</v>
      </c>
      <c r="H47" s="116">
        <v>0</v>
      </c>
      <c r="I47" s="116">
        <v>0</v>
      </c>
    </row>
    <row r="48" spans="2:9" s="79" customFormat="1" ht="12.95" customHeight="1">
      <c r="B48" s="106" t="s">
        <v>381</v>
      </c>
      <c r="C48" s="106"/>
      <c r="D48" s="106"/>
      <c r="E48" s="215"/>
      <c r="F48" s="234">
        <v>0</v>
      </c>
      <c r="G48" s="234">
        <v>0</v>
      </c>
      <c r="H48" s="116">
        <v>0</v>
      </c>
      <c r="I48" s="116">
        <v>0</v>
      </c>
    </row>
    <row r="49" spans="1:9" ht="12.95" customHeight="1">
      <c r="B49" s="211" t="s">
        <v>382</v>
      </c>
      <c r="C49" s="211"/>
      <c r="D49" s="204" t="s">
        <v>390</v>
      </c>
      <c r="E49" s="212"/>
      <c r="F49" s="236">
        <f>F30-F32</f>
        <v>-1691</v>
      </c>
      <c r="G49" s="236">
        <f>G30-G32</f>
        <v>-5529</v>
      </c>
      <c r="H49" s="153">
        <v>-8791</v>
      </c>
      <c r="I49" s="153">
        <v>-6152</v>
      </c>
    </row>
    <row r="50" spans="1:9" ht="12.95" customHeight="1">
      <c r="B50" s="124" t="s">
        <v>289</v>
      </c>
      <c r="C50" s="124"/>
      <c r="D50" s="124"/>
      <c r="E50" s="124"/>
      <c r="F50" s="125"/>
      <c r="G50" s="125"/>
      <c r="H50" s="125"/>
      <c r="I50" s="125"/>
    </row>
    <row r="51" spans="1:9" ht="17.100000000000001" customHeight="1">
      <c r="B51" s="81"/>
      <c r="C51" s="81"/>
      <c r="D51" s="81"/>
      <c r="E51" s="77"/>
      <c r="F51" s="82"/>
      <c r="G51" s="200"/>
      <c r="H51" s="82"/>
      <c r="I51" s="82"/>
    </row>
    <row r="52" spans="1:9" ht="17.100000000000001" customHeight="1">
      <c r="B52" s="81"/>
      <c r="C52" s="81"/>
      <c r="D52" s="81"/>
      <c r="E52" s="150"/>
      <c r="F52" s="82"/>
      <c r="G52" s="200"/>
      <c r="H52" s="82"/>
      <c r="I52" s="82"/>
    </row>
    <row r="53" spans="1:9" ht="17.100000000000001" customHeight="1">
      <c r="B53" s="81"/>
      <c r="C53" s="81"/>
      <c r="D53" s="81"/>
      <c r="E53" s="150"/>
      <c r="F53" s="82"/>
      <c r="G53" s="200"/>
      <c r="H53" s="82"/>
      <c r="I53" s="82"/>
    </row>
    <row r="54" spans="1:9" ht="17.100000000000001" customHeight="1">
      <c r="B54" s="81"/>
      <c r="C54" s="81"/>
      <c r="D54" s="81"/>
      <c r="E54" s="150"/>
      <c r="F54" s="82"/>
      <c r="G54" s="200"/>
      <c r="H54" s="82"/>
      <c r="I54" s="82"/>
    </row>
    <row r="55" spans="1:9" ht="17.100000000000001" customHeight="1">
      <c r="B55" s="81"/>
      <c r="C55" s="81"/>
      <c r="D55" s="81"/>
      <c r="E55" s="77"/>
      <c r="F55" s="82"/>
      <c r="G55" s="82"/>
      <c r="H55" s="82"/>
      <c r="I55" s="82"/>
    </row>
    <row r="56" spans="1:9" ht="15.75">
      <c r="B56" s="151" t="s">
        <v>349</v>
      </c>
      <c r="C56" s="343"/>
      <c r="D56" s="366" t="s">
        <v>24</v>
      </c>
      <c r="E56" s="366"/>
      <c r="F56" s="366"/>
      <c r="G56" s="366"/>
      <c r="H56" s="169"/>
      <c r="I56" s="169"/>
    </row>
    <row r="57" spans="1:9" ht="12.95" customHeight="1">
      <c r="B57" s="152" t="s">
        <v>314</v>
      </c>
      <c r="C57" s="341"/>
      <c r="D57" s="368" t="s">
        <v>412</v>
      </c>
      <c r="E57" s="368"/>
      <c r="F57" s="368"/>
      <c r="G57" s="368"/>
      <c r="H57" s="170"/>
      <c r="I57" s="170"/>
    </row>
    <row r="58" spans="1:9" ht="12.95" customHeight="1">
      <c r="A58" s="76"/>
      <c r="B58" s="152" t="s">
        <v>350</v>
      </c>
      <c r="C58" s="341"/>
      <c r="D58" s="376" t="s">
        <v>26</v>
      </c>
      <c r="E58" s="376"/>
      <c r="F58" s="376"/>
      <c r="G58" s="376"/>
      <c r="H58" s="171"/>
      <c r="I58" s="171"/>
    </row>
    <row r="60" spans="1:9">
      <c r="F60" s="79"/>
      <c r="G60" s="79"/>
    </row>
    <row r="66" spans="11:13" ht="15.75">
      <c r="K66" s="372"/>
      <c r="L66" s="372"/>
      <c r="M66" s="372"/>
    </row>
    <row r="67" spans="11:13" ht="15.75">
      <c r="K67" s="373"/>
      <c r="L67" s="373"/>
      <c r="M67" s="373"/>
    </row>
  </sheetData>
  <mergeCells count="10">
    <mergeCell ref="K66:M66"/>
    <mergeCell ref="K67:M67"/>
    <mergeCell ref="D57:G57"/>
    <mergeCell ref="D58:G58"/>
    <mergeCell ref="B2:G2"/>
    <mergeCell ref="B3:G3"/>
    <mergeCell ref="B4:G4"/>
    <mergeCell ref="B5:G5"/>
    <mergeCell ref="B6:G6"/>
    <mergeCell ref="D56:G56"/>
  </mergeCells>
  <printOptions horizontalCentered="1"/>
  <pageMargins left="0.19685039370078741" right="0.19685039370078741" top="0.39370078740157483" bottom="0" header="0" footer="0"/>
  <pageSetup paperSize="9" fitToHeight="0" orientation="portrait" r:id="rId1"/>
  <headerFooter alignWithMargins="0"/>
  <ignoredErrors>
    <ignoredError sqref="F4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2:P28"/>
  <sheetViews>
    <sheetView showGridLines="0" tabSelected="1" topLeftCell="A4" zoomScale="115" zoomScaleNormal="115" workbookViewId="0">
      <selection activeCell="C35" sqref="C35"/>
    </sheetView>
  </sheetViews>
  <sheetFormatPr defaultColWidth="10.28515625" defaultRowHeight="12.75"/>
  <cols>
    <col min="1" max="1" width="3.7109375" style="278" customWidth="1"/>
    <col min="2" max="2" width="42.28515625" style="278" customWidth="1"/>
    <col min="3" max="3" width="4.7109375" style="249" customWidth="1"/>
    <col min="4" max="4" width="13.85546875" style="278" customWidth="1"/>
    <col min="5" max="5" width="1.140625" style="278" customWidth="1"/>
    <col min="6" max="6" width="13.85546875" style="278" customWidth="1"/>
    <col min="7" max="7" width="0.85546875" style="278" customWidth="1"/>
    <col min="8" max="8" width="0" style="278" hidden="1" customWidth="1"/>
    <col min="9" max="9" width="2.7109375" style="278" hidden="1" customWidth="1"/>
    <col min="10" max="10" width="14.42578125" style="278" customWidth="1"/>
    <col min="11" max="11" width="0.85546875" style="278" customWidth="1"/>
    <col min="12" max="12" width="14.42578125" style="278" customWidth="1"/>
    <col min="13" max="13" width="0.85546875" style="278" customWidth="1"/>
    <col min="14" max="16384" width="10.28515625" style="278"/>
  </cols>
  <sheetData>
    <row r="2" spans="1:16" s="276" customFormat="1" ht="18">
      <c r="B2" s="382" t="s">
        <v>0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</row>
    <row r="3" spans="1:16" s="276" customFormat="1" ht="18" customHeight="1">
      <c r="B3" s="383" t="s">
        <v>1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</row>
    <row r="4" spans="1:16" s="276" customFormat="1" ht="39.75" customHeight="1">
      <c r="B4" s="384" t="s">
        <v>403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</row>
    <row r="5" spans="1:16" s="276" customFormat="1" ht="4.5" customHeight="1"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</row>
    <row r="6" spans="1:16" s="75" customFormat="1" ht="13.5" customHeight="1">
      <c r="A6" s="74"/>
      <c r="B6" s="385" t="s">
        <v>415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</row>
    <row r="7" spans="1:16" s="75" customFormat="1" ht="12.95" customHeight="1">
      <c r="B7" s="386" t="s">
        <v>3</v>
      </c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</row>
    <row r="8" spans="1:16">
      <c r="B8" s="279"/>
      <c r="C8" s="269"/>
      <c r="D8" s="279"/>
      <c r="E8" s="279"/>
      <c r="F8" s="279"/>
      <c r="G8" s="279"/>
      <c r="H8" s="279"/>
      <c r="I8" s="279"/>
      <c r="J8" s="279"/>
      <c r="K8" s="279"/>
      <c r="L8" s="279"/>
      <c r="M8" s="279"/>
    </row>
    <row r="9" spans="1:16" ht="35.1" customHeight="1">
      <c r="A9" s="280"/>
      <c r="B9" s="281"/>
      <c r="C9" s="242" t="s">
        <v>5</v>
      </c>
      <c r="D9" s="243" t="s">
        <v>284</v>
      </c>
      <c r="E9" s="243"/>
      <c r="F9" s="243" t="s">
        <v>21</v>
      </c>
      <c r="G9" s="242"/>
      <c r="H9" s="243" t="s">
        <v>285</v>
      </c>
      <c r="I9" s="243"/>
      <c r="J9" s="126" t="s">
        <v>320</v>
      </c>
      <c r="K9" s="282"/>
      <c r="L9" s="86" t="s">
        <v>319</v>
      </c>
      <c r="M9" s="279"/>
    </row>
    <row r="10" spans="1:16" ht="20.100000000000001" customHeight="1">
      <c r="B10" s="244" t="s">
        <v>406</v>
      </c>
      <c r="C10" s="202"/>
      <c r="D10" s="244">
        <v>25876</v>
      </c>
      <c r="E10" s="262"/>
      <c r="F10" s="244">
        <v>-30587</v>
      </c>
      <c r="G10" s="245">
        <v>0</v>
      </c>
      <c r="H10" s="245" t="e">
        <v>#REF!</v>
      </c>
      <c r="I10" s="245"/>
      <c r="J10" s="244">
        <v>704</v>
      </c>
      <c r="K10" s="286"/>
      <c r="L10" s="244">
        <v>-4007</v>
      </c>
      <c r="M10" s="285"/>
      <c r="N10" s="304"/>
    </row>
    <row r="11" spans="1:16" ht="20.100000000000001" customHeight="1">
      <c r="B11" s="285" t="s">
        <v>385</v>
      </c>
      <c r="C11" s="290"/>
      <c r="D11" s="330">
        <v>704</v>
      </c>
      <c r="E11" s="331"/>
      <c r="F11" s="332"/>
      <c r="G11" s="331"/>
      <c r="H11" s="331"/>
      <c r="I11" s="331"/>
      <c r="J11" s="333">
        <f>-704</f>
        <v>-704</v>
      </c>
      <c r="K11" s="334"/>
      <c r="L11" s="333">
        <f>SUM(D11+F11+J11)</f>
        <v>0</v>
      </c>
      <c r="M11" s="291"/>
    </row>
    <row r="12" spans="1:16" ht="20.100000000000001" customHeight="1">
      <c r="B12" s="283" t="s">
        <v>343</v>
      </c>
      <c r="C12" s="226" t="s">
        <v>390</v>
      </c>
      <c r="D12" s="332">
        <v>0</v>
      </c>
      <c r="E12" s="335"/>
      <c r="F12" s="336">
        <v>-5529</v>
      </c>
      <c r="G12" s="337"/>
      <c r="H12" s="337"/>
      <c r="I12" s="337"/>
      <c r="J12" s="333">
        <v>0</v>
      </c>
      <c r="K12" s="338"/>
      <c r="L12" s="333">
        <f>SUM(D12+F12+J12)</f>
        <v>-5529</v>
      </c>
      <c r="M12" s="288"/>
    </row>
    <row r="13" spans="1:16" ht="20.100000000000001" customHeight="1">
      <c r="B13" s="283" t="s">
        <v>318</v>
      </c>
      <c r="C13" s="292" t="s">
        <v>348</v>
      </c>
      <c r="D13" s="332">
        <v>0</v>
      </c>
      <c r="E13" s="335">
        <v>46</v>
      </c>
      <c r="F13" s="332">
        <v>0</v>
      </c>
      <c r="G13" s="337"/>
      <c r="H13" s="337">
        <v>30</v>
      </c>
      <c r="I13" s="337"/>
      <c r="J13" s="339">
        <v>1253</v>
      </c>
      <c r="K13" s="338"/>
      <c r="L13" s="333">
        <f>SUM(D13+F13+J13)</f>
        <v>1253</v>
      </c>
      <c r="M13" s="288"/>
      <c r="P13" s="304"/>
    </row>
    <row r="14" spans="1:16" ht="20.100000000000001" customHeight="1">
      <c r="B14" s="244" t="s">
        <v>407</v>
      </c>
      <c r="C14" s="202"/>
      <c r="D14" s="244">
        <f>SUM(D10:D13)+1</f>
        <v>26581</v>
      </c>
      <c r="E14" s="262"/>
      <c r="F14" s="244">
        <f>SUM(F10:F13)</f>
        <v>-36116</v>
      </c>
      <c r="G14" s="245"/>
      <c r="H14" s="245">
        <v>0</v>
      </c>
      <c r="I14" s="245"/>
      <c r="J14" s="244">
        <f>SUM(J10:J13)</f>
        <v>1253</v>
      </c>
      <c r="K14" s="286"/>
      <c r="L14" s="244">
        <f>SUM(L10:L13)+1</f>
        <v>-8282</v>
      </c>
      <c r="M14" s="285"/>
      <c r="N14" s="304"/>
      <c r="O14" s="304"/>
    </row>
    <row r="15" spans="1:16" ht="20.100000000000001" customHeight="1">
      <c r="B15" s="285" t="s">
        <v>385</v>
      </c>
      <c r="C15" s="202"/>
      <c r="D15" s="359">
        <v>1253</v>
      </c>
      <c r="E15" s="265"/>
      <c r="F15" s="359"/>
      <c r="G15" s="359"/>
      <c r="H15" s="359"/>
      <c r="I15" s="359"/>
      <c r="J15" s="359">
        <v>-1253</v>
      </c>
      <c r="K15" s="358"/>
      <c r="L15" s="333">
        <f t="shared" ref="L15:L17" si="0">SUM(D15+F15+J15)</f>
        <v>0</v>
      </c>
      <c r="M15" s="285"/>
      <c r="N15" s="304"/>
      <c r="O15" s="304"/>
    </row>
    <row r="16" spans="1:16" ht="20.100000000000001" customHeight="1">
      <c r="B16" s="283" t="s">
        <v>343</v>
      </c>
      <c r="C16" s="226" t="s">
        <v>390</v>
      </c>
      <c r="D16" s="359"/>
      <c r="E16" s="265"/>
      <c r="F16" s="359">
        <f>DRE!E50</f>
        <v>-1691</v>
      </c>
      <c r="G16" s="359"/>
      <c r="H16" s="359"/>
      <c r="I16" s="359"/>
      <c r="J16" s="359"/>
      <c r="K16" s="358"/>
      <c r="L16" s="333">
        <f t="shared" si="0"/>
        <v>-1691</v>
      </c>
      <c r="M16" s="285"/>
      <c r="N16" s="304"/>
      <c r="O16" s="304"/>
    </row>
    <row r="17" spans="2:15" ht="20.100000000000001" customHeight="1">
      <c r="B17" s="283" t="s">
        <v>318</v>
      </c>
      <c r="C17" s="292" t="s">
        <v>348</v>
      </c>
      <c r="D17" s="359"/>
      <c r="E17" s="265"/>
      <c r="F17" s="359"/>
      <c r="G17" s="359"/>
      <c r="H17" s="359"/>
      <c r="I17" s="359"/>
      <c r="J17" s="359">
        <v>463</v>
      </c>
      <c r="K17" s="358"/>
      <c r="L17" s="333">
        <f t="shared" si="0"/>
        <v>463</v>
      </c>
      <c r="M17" s="285"/>
      <c r="N17" s="304"/>
      <c r="O17" s="304"/>
    </row>
    <row r="18" spans="2:15" ht="20.100000000000001" customHeight="1">
      <c r="B18" s="244" t="s">
        <v>416</v>
      </c>
      <c r="C18" s="202"/>
      <c r="D18" s="244">
        <f>SUM(D14:D17)</f>
        <v>27834</v>
      </c>
      <c r="E18" s="262"/>
      <c r="F18" s="244">
        <f>SUM(F14:F17)</f>
        <v>-37807</v>
      </c>
      <c r="G18" s="245"/>
      <c r="H18" s="245"/>
      <c r="I18" s="245"/>
      <c r="J18" s="244">
        <f>SUM(J14:J17)</f>
        <v>463</v>
      </c>
      <c r="K18" s="286"/>
      <c r="L18" s="244">
        <f>SUM(L14:L17)</f>
        <v>-9510</v>
      </c>
      <c r="M18" s="285"/>
      <c r="N18" s="304"/>
      <c r="O18" s="304"/>
    </row>
    <row r="19" spans="2:15" ht="13.5" customHeight="1">
      <c r="B19" s="399" t="s">
        <v>289</v>
      </c>
      <c r="C19" s="399"/>
      <c r="D19" s="399"/>
      <c r="E19" s="399"/>
      <c r="F19" s="399"/>
      <c r="G19" s="399"/>
      <c r="H19" s="399"/>
      <c r="I19" s="399"/>
      <c r="J19" s="399"/>
      <c r="K19" s="399"/>
      <c r="L19" s="399"/>
    </row>
    <row r="20" spans="2:15">
      <c r="L20" s="304"/>
    </row>
    <row r="21" spans="2:15">
      <c r="L21" s="304"/>
    </row>
    <row r="24" spans="2:15" s="296" customFormat="1" ht="15.75">
      <c r="B24" s="378" t="s">
        <v>349</v>
      </c>
      <c r="C24" s="378"/>
      <c r="D24" s="295"/>
      <c r="E24" s="295"/>
      <c r="F24" s="378" t="s">
        <v>24</v>
      </c>
      <c r="G24" s="378"/>
      <c r="H24" s="378"/>
      <c r="I24" s="378"/>
      <c r="J24" s="378"/>
      <c r="K24" s="378"/>
      <c r="L24" s="378"/>
    </row>
    <row r="25" spans="2:15" s="296" customFormat="1" ht="15.75">
      <c r="B25" s="380" t="s">
        <v>314</v>
      </c>
      <c r="C25" s="380"/>
      <c r="D25" s="84"/>
      <c r="E25" s="84"/>
      <c r="F25" s="380" t="s">
        <v>384</v>
      </c>
      <c r="G25" s="380"/>
      <c r="H25" s="380"/>
      <c r="I25" s="380"/>
      <c r="J25" s="380"/>
      <c r="K25" s="380"/>
      <c r="L25" s="380"/>
    </row>
    <row r="26" spans="2:15" s="296" customFormat="1" ht="15.75">
      <c r="B26" s="380" t="s">
        <v>350</v>
      </c>
      <c r="C26" s="380"/>
      <c r="D26" s="84"/>
      <c r="E26" s="127"/>
      <c r="F26" s="398" t="s">
        <v>26</v>
      </c>
      <c r="G26" s="398"/>
      <c r="H26" s="398"/>
      <c r="I26" s="398"/>
      <c r="J26" s="398"/>
      <c r="K26" s="398"/>
      <c r="L26" s="398"/>
    </row>
    <row r="27" spans="2:15">
      <c r="B27" s="293"/>
      <c r="C27" s="294"/>
      <c r="D27" s="294"/>
      <c r="E27" s="294"/>
      <c r="F27" s="294"/>
    </row>
    <row r="28" spans="2:15">
      <c r="I28" s="289" t="s">
        <v>399</v>
      </c>
    </row>
  </sheetData>
  <sheetProtection selectLockedCells="1" selectUnlockedCells="1"/>
  <mergeCells count="12">
    <mergeCell ref="B19:L19"/>
    <mergeCell ref="B2:M2"/>
    <mergeCell ref="B3:M3"/>
    <mergeCell ref="B4:M4"/>
    <mergeCell ref="B6:M6"/>
    <mergeCell ref="B7:M7"/>
    <mergeCell ref="F24:L24"/>
    <mergeCell ref="F25:L25"/>
    <mergeCell ref="F26:L26"/>
    <mergeCell ref="B24:C24"/>
    <mergeCell ref="B25:C25"/>
    <mergeCell ref="B26:C26"/>
  </mergeCells>
  <printOptions horizontalCentered="1"/>
  <pageMargins left="0.19685039370078741" right="0.19685039370078741" top="0.39370078740157483" bottom="0" header="0" footer="0"/>
  <pageSetup paperSize="9" firstPageNumber="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52"/>
  <sheetViews>
    <sheetView topLeftCell="D1" zoomScale="95" zoomScaleNormal="95" workbookViewId="0">
      <selection activeCell="G17" sqref="G17"/>
    </sheetView>
  </sheetViews>
  <sheetFormatPr defaultColWidth="7.140625" defaultRowHeight="12.75"/>
  <cols>
    <col min="1" max="1" width="7.140625" style="1"/>
    <col min="2" max="2" width="3.5703125" style="1" customWidth="1"/>
    <col min="3" max="3" width="1.140625" style="1" customWidth="1"/>
    <col min="4" max="4" width="22.85546875" style="1" customWidth="1"/>
    <col min="5" max="5" width="13.28515625" style="17" customWidth="1"/>
    <col min="6" max="6" width="1.140625" style="1" customWidth="1"/>
    <col min="7" max="7" width="6.85546875" style="17" customWidth="1"/>
    <col min="8" max="16384" width="7.14062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>
      <c r="A4" s="22"/>
      <c r="B4"/>
      <c r="C4"/>
      <c r="D4"/>
      <c r="E4" s="24" t="s">
        <v>242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75">
      <c r="A8" s="22"/>
      <c r="B8" s="404" t="s">
        <v>243</v>
      </c>
      <c r="C8" s="404"/>
      <c r="D8" s="404"/>
      <c r="E8" s="404"/>
      <c r="F8" s="404"/>
      <c r="G8" s="404"/>
      <c r="H8" s="404"/>
      <c r="I8" s="404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75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">
      <c r="A10" s="22"/>
      <c r="B10" s="1" t="s">
        <v>244</v>
      </c>
      <c r="C10" s="1" t="s">
        <v>231</v>
      </c>
      <c r="D10" s="26" t="s">
        <v>245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230</v>
      </c>
      <c r="E12" s="28" t="e">
        <f>NA()</f>
        <v>#N/A</v>
      </c>
      <c r="F12" s="400" t="s">
        <v>231</v>
      </c>
      <c r="G12" s="405" t="e">
        <f>E12/E13</f>
        <v>#N/A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232</v>
      </c>
      <c r="E13" s="30" t="e">
        <f>NA()</f>
        <v>#N/A</v>
      </c>
      <c r="F13" s="400"/>
      <c r="G13" s="405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2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22"/>
      <c r="B15" s="1" t="s">
        <v>246</v>
      </c>
      <c r="C15" s="1" t="s">
        <v>231</v>
      </c>
      <c r="D15" s="26" t="s">
        <v>247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234</v>
      </c>
      <c r="E17" s="28" t="e">
        <f>NA()</f>
        <v>#N/A</v>
      </c>
      <c r="F17" s="400" t="s">
        <v>231</v>
      </c>
      <c r="G17" s="405" t="e">
        <f>E17/E18</f>
        <v>#N/A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235</v>
      </c>
      <c r="E18" s="30" t="e">
        <f>NA()</f>
        <v>#N/A</v>
      </c>
      <c r="F18" s="400"/>
      <c r="G18" s="405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22"/>
      <c r="B20" s="1" t="s">
        <v>248</v>
      </c>
      <c r="C20" s="1" t="s">
        <v>231</v>
      </c>
      <c r="D20" s="26" t="s">
        <v>249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237</v>
      </c>
      <c r="E22" s="28" t="e">
        <f>NA()</f>
        <v>#N/A</v>
      </c>
      <c r="F22" s="400" t="s">
        <v>231</v>
      </c>
      <c r="G22" s="402" t="e">
        <f>E22/E23</f>
        <v>#N/A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238</v>
      </c>
      <c r="E23" s="30" t="e">
        <f>NA()</f>
        <v>#N/A</v>
      </c>
      <c r="F23" s="400"/>
      <c r="G23" s="402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">
      <c r="A25" s="22"/>
      <c r="B25" s="1" t="s">
        <v>250</v>
      </c>
      <c r="C25" s="1" t="s">
        <v>231</v>
      </c>
      <c r="D25" s="26" t="s">
        <v>251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235</v>
      </c>
      <c r="E27" s="28" t="e">
        <f>NA()</f>
        <v>#N/A</v>
      </c>
      <c r="F27" s="400" t="s">
        <v>231</v>
      </c>
      <c r="G27" s="403" t="e">
        <f>E27/E28</f>
        <v>#N/A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252</v>
      </c>
      <c r="E28" s="30" t="e">
        <f>NA()</f>
        <v>#N/A</v>
      </c>
      <c r="F28" s="400"/>
      <c r="G28" s="403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">
      <c r="A30" s="22"/>
      <c r="B30" s="1" t="s">
        <v>253</v>
      </c>
      <c r="C30" s="1" t="s">
        <v>231</v>
      </c>
      <c r="D30" s="26" t="s">
        <v>254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240</v>
      </c>
      <c r="E32" s="28" t="e">
        <f>NA()</f>
        <v>#N/A</v>
      </c>
      <c r="F32" s="400" t="s">
        <v>231</v>
      </c>
      <c r="G32" s="401" t="e">
        <f>-E32/E33</f>
        <v>#N/A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238</v>
      </c>
      <c r="E33" s="30" t="e">
        <f>NA()</f>
        <v>#N/A</v>
      </c>
      <c r="F33" s="400"/>
      <c r="G33" s="401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">
      <c r="A35" s="22"/>
      <c r="B35" s="1" t="s">
        <v>255</v>
      </c>
      <c r="C35" s="1" t="s">
        <v>231</v>
      </c>
      <c r="D35" s="26" t="s">
        <v>256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240</v>
      </c>
      <c r="E37" s="28" t="e">
        <f>NA()</f>
        <v>#N/A</v>
      </c>
      <c r="F37" s="400" t="s">
        <v>231</v>
      </c>
      <c r="G37" s="401" t="e">
        <f>E37/E38</f>
        <v>#N/A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241</v>
      </c>
      <c r="E38" s="30" t="e">
        <f>NA()</f>
        <v>#N/A</v>
      </c>
      <c r="F38" s="400"/>
      <c r="G38" s="401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257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258</v>
      </c>
      <c r="D47" s="32"/>
      <c r="E47" s="1"/>
      <c r="G47" s="1"/>
      <c r="J47" s="23"/>
    </row>
    <row r="48" spans="1:256">
      <c r="A48" s="22"/>
      <c r="B48"/>
      <c r="C48"/>
      <c r="D48" s="33" t="s">
        <v>259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260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261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mergeCells count="13">
    <mergeCell ref="B8:I8"/>
    <mergeCell ref="F12:F13"/>
    <mergeCell ref="G12:G13"/>
    <mergeCell ref="F17:F18"/>
    <mergeCell ref="G17:G18"/>
    <mergeCell ref="F37:F38"/>
    <mergeCell ref="G37:G38"/>
    <mergeCell ref="F22:F23"/>
    <mergeCell ref="G22:G23"/>
    <mergeCell ref="F27:F28"/>
    <mergeCell ref="G27:G28"/>
    <mergeCell ref="F32:F33"/>
    <mergeCell ref="G32:G3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52"/>
  <sheetViews>
    <sheetView zoomScale="95" zoomScaleNormal="95" workbookViewId="0">
      <selection activeCell="G37" sqref="G37"/>
    </sheetView>
  </sheetViews>
  <sheetFormatPr defaultColWidth="7.140625" defaultRowHeight="12.75"/>
  <cols>
    <col min="1" max="1" width="7.140625" style="1"/>
    <col min="2" max="2" width="3.5703125" style="1" customWidth="1"/>
    <col min="3" max="3" width="1.140625" style="1" customWidth="1"/>
    <col min="4" max="4" width="22.85546875" style="1" customWidth="1"/>
    <col min="5" max="5" width="13.28515625" style="17" customWidth="1"/>
    <col min="6" max="6" width="1.140625" style="1" customWidth="1"/>
    <col min="7" max="7" width="6.85546875" style="17" customWidth="1"/>
    <col min="8" max="16384" width="7.14062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>
      <c r="A4" s="22"/>
      <c r="B4"/>
      <c r="C4"/>
      <c r="D4"/>
      <c r="E4" s="24" t="s">
        <v>242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75">
      <c r="A8" s="22"/>
      <c r="B8" s="404" t="s">
        <v>262</v>
      </c>
      <c r="C8" s="404"/>
      <c r="D8" s="404"/>
      <c r="E8" s="404"/>
      <c r="F8" s="404"/>
      <c r="G8" s="404"/>
      <c r="H8" s="404"/>
      <c r="I8" s="404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75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">
      <c r="A10" s="22"/>
      <c r="B10" s="1" t="s">
        <v>244</v>
      </c>
      <c r="C10" s="1" t="s">
        <v>231</v>
      </c>
      <c r="D10" s="26" t="s">
        <v>245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230</v>
      </c>
      <c r="E12" s="28" t="e">
        <f>#REF!</f>
        <v>#REF!</v>
      </c>
      <c r="F12" s="400" t="s">
        <v>231</v>
      </c>
      <c r="G12" s="407" t="e">
        <f>E12/E13</f>
        <v>#REF!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232</v>
      </c>
      <c r="E13" s="30" t="e">
        <f>#REF!</f>
        <v>#REF!</v>
      </c>
      <c r="F13" s="400"/>
      <c r="G13" s="407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3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22"/>
      <c r="B15" s="1" t="s">
        <v>246</v>
      </c>
      <c r="C15" s="1" t="s">
        <v>231</v>
      </c>
      <c r="D15" s="26" t="s">
        <v>247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234</v>
      </c>
      <c r="E17" s="28" t="e">
        <f>#REF!</f>
        <v>#REF!</v>
      </c>
      <c r="F17" s="400" t="s">
        <v>231</v>
      </c>
      <c r="G17" s="407" t="e">
        <f>E17/E18</f>
        <v>#REF!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235</v>
      </c>
      <c r="E18" s="30" t="e">
        <f>#REF!</f>
        <v>#REF!</v>
      </c>
      <c r="F18" s="400"/>
      <c r="G18" s="407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22"/>
      <c r="B20" s="1" t="s">
        <v>248</v>
      </c>
      <c r="C20" s="1" t="s">
        <v>231</v>
      </c>
      <c r="D20" s="26" t="s">
        <v>249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237</v>
      </c>
      <c r="E22" s="28" t="e">
        <f>#REF!</f>
        <v>#REF!</v>
      </c>
      <c r="F22" s="400" t="s">
        <v>231</v>
      </c>
      <c r="G22" s="406" t="e">
        <f>E22/E23</f>
        <v>#REF!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238</v>
      </c>
      <c r="E23" s="30" t="e">
        <f>#REF!</f>
        <v>#REF!</v>
      </c>
      <c r="F23" s="400"/>
      <c r="G23" s="406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">
      <c r="A25" s="22"/>
      <c r="B25" s="1" t="s">
        <v>250</v>
      </c>
      <c r="C25" s="1" t="s">
        <v>231</v>
      </c>
      <c r="D25" s="26" t="s">
        <v>251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235</v>
      </c>
      <c r="E27" s="28" t="e">
        <f>#REF!</f>
        <v>#REF!</v>
      </c>
      <c r="F27" s="400" t="s">
        <v>231</v>
      </c>
      <c r="G27" s="406" t="e">
        <f>E27/E28</f>
        <v>#REF!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252</v>
      </c>
      <c r="E28" s="30" t="e">
        <f>#REF!</f>
        <v>#REF!</v>
      </c>
      <c r="F28" s="400"/>
      <c r="G28" s="406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">
      <c r="A30" s="22"/>
      <c r="B30" s="1" t="s">
        <v>253</v>
      </c>
      <c r="C30" s="1" t="s">
        <v>231</v>
      </c>
      <c r="D30" s="26" t="s">
        <v>254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240</v>
      </c>
      <c r="E32" s="28" t="e">
        <f>#REF!</f>
        <v>#REF!</v>
      </c>
      <c r="F32" s="400" t="s">
        <v>231</v>
      </c>
      <c r="G32" s="406" t="e">
        <f>-E32/E33</f>
        <v>#REF!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238</v>
      </c>
      <c r="E33" s="30" t="e">
        <f>#REF!</f>
        <v>#REF!</v>
      </c>
      <c r="F33" s="400"/>
      <c r="G33" s="406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">
      <c r="A35" s="22"/>
      <c r="B35" s="1" t="s">
        <v>255</v>
      </c>
      <c r="C35" s="1" t="s">
        <v>231</v>
      </c>
      <c r="D35" s="26" t="s">
        <v>256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240</v>
      </c>
      <c r="E37" s="28" t="e">
        <f>#REF!</f>
        <v>#REF!</v>
      </c>
      <c r="F37" s="400" t="s">
        <v>231</v>
      </c>
      <c r="G37" s="406" t="e">
        <f>E37/E38</f>
        <v>#REF!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241</v>
      </c>
      <c r="E38" s="30" t="e">
        <f>#REF!</f>
        <v>#REF!</v>
      </c>
      <c r="F38" s="400"/>
      <c r="G38" s="406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257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258</v>
      </c>
      <c r="D47" s="32"/>
      <c r="E47" s="1"/>
      <c r="G47" s="1"/>
      <c r="J47" s="23"/>
    </row>
    <row r="48" spans="1:256">
      <c r="A48" s="22"/>
      <c r="B48"/>
      <c r="C48"/>
      <c r="D48" s="33" t="s">
        <v>259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260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261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mergeCells count="13">
    <mergeCell ref="B8:I8"/>
    <mergeCell ref="F12:F13"/>
    <mergeCell ref="G12:G13"/>
    <mergeCell ref="F17:F18"/>
    <mergeCell ref="G17:G18"/>
    <mergeCell ref="F37:F38"/>
    <mergeCell ref="G37:G38"/>
    <mergeCell ref="F22:F23"/>
    <mergeCell ref="G22:G23"/>
    <mergeCell ref="F27:F28"/>
    <mergeCell ref="G27:G28"/>
    <mergeCell ref="F32:F33"/>
    <mergeCell ref="G32:G3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44</vt:i4>
      </vt:variant>
    </vt:vector>
  </HeadingPairs>
  <TitlesOfParts>
    <vt:vector size="54" baseType="lpstr">
      <vt:lpstr>BP</vt:lpstr>
      <vt:lpstr>Balancete Setembro 2015</vt:lpstr>
      <vt:lpstr>DRE</vt:lpstr>
      <vt:lpstr>DFC</vt:lpstr>
      <vt:lpstr>DRA</vt:lpstr>
      <vt:lpstr>DVA</vt:lpstr>
      <vt:lpstr>DMPL</vt:lpstr>
      <vt:lpstr>Impressao Indices 3º Trim. 2014</vt:lpstr>
      <vt:lpstr>Impressao Indices 3º Trim 2015</vt:lpstr>
      <vt:lpstr>Indices 2º Trim 2015</vt:lpstr>
      <vt:lpstr>BP!__xlnm_Print_Area</vt:lpstr>
      <vt:lpstr>DRA!__xlnm_Print_Area</vt:lpstr>
      <vt:lpstr>BP!__xlnm_Print_Area_0</vt:lpstr>
      <vt:lpstr>DRA!__xlnm_Print_Area_0</vt:lpstr>
      <vt:lpstr>BP!__xlnm_Print_Area_0_0</vt:lpstr>
      <vt:lpstr>DRA!__xlnm_Print_Area_0_0</vt:lpstr>
      <vt:lpstr>BP!__xlnm_Print_Area_0_0_0</vt:lpstr>
      <vt:lpstr>DRA!__xlnm_Print_Area_0_0_0</vt:lpstr>
      <vt:lpstr>BP!Area_de_impressao</vt:lpstr>
      <vt:lpstr>DFC!Area_de_impressao</vt:lpstr>
      <vt:lpstr>DMPL!Area_de_impressao</vt:lpstr>
      <vt:lpstr>DRA!Area_de_impressao</vt:lpstr>
      <vt:lpstr>DRE!Area_de_impressao</vt:lpstr>
      <vt:lpstr>DVA!Area_de_impressao</vt:lpstr>
      <vt:lpstr>BP!Print_Area_0</vt:lpstr>
      <vt:lpstr>DRA!Print_Area_0</vt:lpstr>
      <vt:lpstr>BP!Print_Area_0_0</vt:lpstr>
      <vt:lpstr>DRA!Print_Area_0_0</vt:lpstr>
      <vt:lpstr>BP!Print_Area_0_0_0</vt:lpstr>
      <vt:lpstr>DRA!Print_Area_0_0_0</vt:lpstr>
      <vt:lpstr>BP!Print_Area_0_0_0_0</vt:lpstr>
      <vt:lpstr>DRA!Print_Area_0_0_0_0</vt:lpstr>
      <vt:lpstr>BP!Print_Area_0_0_0_0_0</vt:lpstr>
      <vt:lpstr>DRA!Print_Area_0_0_0_0_0</vt:lpstr>
      <vt:lpstr>BP!Print_Area_0_0_0_0_0_0</vt:lpstr>
      <vt:lpstr>DRA!Print_Area_0_0_0_0_0_0</vt:lpstr>
      <vt:lpstr>BP!Print_Area_0_0_0_0_0_0_0</vt:lpstr>
      <vt:lpstr>DRA!Print_Area_0_0_0_0_0_0_0</vt:lpstr>
      <vt:lpstr>BP!Print_Area_0_0_0_0_0_0_0_0</vt:lpstr>
      <vt:lpstr>DRA!Print_Area_0_0_0_0_0_0_0_0</vt:lpstr>
      <vt:lpstr>BP!Print_Area_0_0_0_0_0_0_0_0_0</vt:lpstr>
      <vt:lpstr>DRA!Print_Area_0_0_0_0_0_0_0_0_0</vt:lpstr>
      <vt:lpstr>BP!Print_Area_0_0_0_0_0_0_0_0_0_0</vt:lpstr>
      <vt:lpstr>DRA!Print_Area_0_0_0_0_0_0_0_0_0_0</vt:lpstr>
      <vt:lpstr>BP!Z_05C27B48_594B_411D_A879_B1EE7B1BD67E__wvu_PrintArea</vt:lpstr>
      <vt:lpstr>DRA!Z_05C27B48_594B_411D_A879_B1EE7B1BD67E__wvu_PrintArea</vt:lpstr>
      <vt:lpstr>BP!Z_3EE1487D_30CA_4E2B_9DDF_9768F256A62C__wvu_PrintArea</vt:lpstr>
      <vt:lpstr>DRA!Z_3EE1487D_30CA_4E2B_9DDF_9768F256A62C__wvu_PrintArea</vt:lpstr>
      <vt:lpstr>BP!Z_B6F121BF_1903_4BEC_8304_2394D6629F09__wvu_PrintArea</vt:lpstr>
      <vt:lpstr>DRA!Z_B6F121BF_1903_4BEC_8304_2394D6629F09__wvu_PrintArea</vt:lpstr>
      <vt:lpstr>BP!Z_C1F0F166_39CE_490E_B774_1E8E550A9765__wvu_PrintArea</vt:lpstr>
      <vt:lpstr>DRA!Z_C1F0F166_39CE_490E_B774_1E8E550A9765__wvu_PrintArea</vt:lpstr>
      <vt:lpstr>BP!Z_DBA04047_519F_410A_89B6_4FD9688353D0__wvu_PrintArea</vt:lpstr>
      <vt:lpstr>DRA!Z_DBA04047_519F_410A_89B6_4FD9688353D0__wvu_PrintArea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Valdecir Gomes</dc:creator>
  <cp:lastModifiedBy>CIRO MOCHIKAWA</cp:lastModifiedBy>
  <cp:lastPrinted>2025-02-05T19:11:24Z</cp:lastPrinted>
  <dcterms:created xsi:type="dcterms:W3CDTF">2017-01-23T12:15:21Z</dcterms:created>
  <dcterms:modified xsi:type="dcterms:W3CDTF">2025-02-07T18:04:00Z</dcterms:modified>
</cp:coreProperties>
</file>